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BAYA\Kuliah\Sisper\"/>
    </mc:Choice>
  </mc:AlternateContent>
  <xr:revisionPtr revIDLastSave="0" documentId="13_ncr:1_{8EACE470-576A-4667-9B80-4C180B2CE34A}" xr6:coauthVersionLast="46" xr6:coauthVersionMax="46" xr10:uidLastSave="{00000000-0000-0000-0000-000000000000}"/>
  <bookViews>
    <workbookView xWindow="-120" yWindow="-120" windowWidth="19440" windowHeight="10440" xr2:uid="{072A3A19-AB7A-45F6-A1AC-E7650E72B0D0}"/>
  </bookViews>
  <sheets>
    <sheet name="Modal" sheetId="1" r:id="rId1"/>
    <sheet name="Ruang" sheetId="2" r:id="rId2"/>
    <sheet name="Modal dan Ruang" sheetId="3" r:id="rId3"/>
  </sheets>
  <definedNames>
    <definedName name="solver_adj" localSheetId="0" hidden="1">Modal!$F$2:$F$6</definedName>
    <definedName name="solver_adj" localSheetId="2" hidden="1">'Modal dan Ruang'!$M$2:$N$6</definedName>
    <definedName name="solver_adj" localSheetId="1" hidden="1">Ruang!$H$2:$H$6</definedName>
    <definedName name="solver_cvg" localSheetId="0" hidden="1">0.0001</definedName>
    <definedName name="solver_cvg" localSheetId="2" hidden="1">0.0001</definedName>
    <definedName name="solver_cvg" localSheetId="1" hidden="1">0.0001</definedName>
    <definedName name="solver_drv" localSheetId="0" hidden="1">1</definedName>
    <definedName name="solver_drv" localSheetId="2" hidden="1">1</definedName>
    <definedName name="solver_drv" localSheetId="1" hidden="1">1</definedName>
    <definedName name="solver_eng" localSheetId="0" hidden="1">1</definedName>
    <definedName name="solver_eng" localSheetId="2" hidden="1">1</definedName>
    <definedName name="solver_eng" localSheetId="1" hidden="1">1</definedName>
    <definedName name="solver_est" localSheetId="0" hidden="1">1</definedName>
    <definedName name="solver_est" localSheetId="2" hidden="1">1</definedName>
    <definedName name="solver_est" localSheetId="1" hidden="1">1</definedName>
    <definedName name="solver_itr" localSheetId="0" hidden="1">2147483647</definedName>
    <definedName name="solver_itr" localSheetId="2" hidden="1">2147483647</definedName>
    <definedName name="solver_itr" localSheetId="1" hidden="1">2147483647</definedName>
    <definedName name="solver_lhs1" localSheetId="0" hidden="1">Modal!$F$2:$F$6</definedName>
    <definedName name="solver_lhs1" localSheetId="2" hidden="1">'Modal dan Ruang'!$M$2:$N$6</definedName>
    <definedName name="solver_lhs1" localSheetId="1" hidden="1">Ruang!$H$2:$H$6</definedName>
    <definedName name="solver_lhs2" localSheetId="0" hidden="1">Modal!$F$2:$F$6</definedName>
    <definedName name="solver_lhs2" localSheetId="2" hidden="1">'Modal dan Ruang'!$P$2:$P$6</definedName>
    <definedName name="solver_lhs2" localSheetId="1" hidden="1">Ruang!$H$2:$H$6</definedName>
    <definedName name="solver_lhs3" localSheetId="0" hidden="1">Modal!$H$7</definedName>
    <definedName name="solver_lhs3" localSheetId="2" hidden="1">'Modal dan Ruang'!$J$7</definedName>
    <definedName name="solver_lhs3" localSheetId="1" hidden="1">Ruang!$I$7</definedName>
    <definedName name="solver_lhs4" localSheetId="2" hidden="1">'Modal dan Ruang'!$J$7</definedName>
    <definedName name="solver_mip" localSheetId="0" hidden="1">2147483647</definedName>
    <definedName name="solver_mip" localSheetId="2" hidden="1">2147483647</definedName>
    <definedName name="solver_mip" localSheetId="1" hidden="1">2147483647</definedName>
    <definedName name="solver_mni" localSheetId="0" hidden="1">30</definedName>
    <definedName name="solver_mni" localSheetId="2" hidden="1">30</definedName>
    <definedName name="solver_mni" localSheetId="1" hidden="1">30</definedName>
    <definedName name="solver_mrt" localSheetId="0" hidden="1">0.075</definedName>
    <definedName name="solver_mrt" localSheetId="2" hidden="1">0.075</definedName>
    <definedName name="solver_mrt" localSheetId="1" hidden="1">0.075</definedName>
    <definedName name="solver_msl" localSheetId="0" hidden="1">2</definedName>
    <definedName name="solver_msl" localSheetId="2" hidden="1">2</definedName>
    <definedName name="solver_msl" localSheetId="1" hidden="1">2</definedName>
    <definedName name="solver_neg" localSheetId="0" hidden="1">1</definedName>
    <definedName name="solver_neg" localSheetId="2" hidden="1">1</definedName>
    <definedName name="solver_neg" localSheetId="1" hidden="1">1</definedName>
    <definedName name="solver_nod" localSheetId="0" hidden="1">2147483647</definedName>
    <definedName name="solver_nod" localSheetId="2" hidden="1">2147483647</definedName>
    <definedName name="solver_nod" localSheetId="1" hidden="1">2147483647</definedName>
    <definedName name="solver_num" localSheetId="0" hidden="1">3</definedName>
    <definedName name="solver_num" localSheetId="2" hidden="1">2</definedName>
    <definedName name="solver_num" localSheetId="1" hidden="1">3</definedName>
    <definedName name="solver_nwt" localSheetId="0" hidden="1">1</definedName>
    <definedName name="solver_nwt" localSheetId="2" hidden="1">1</definedName>
    <definedName name="solver_nwt" localSheetId="1" hidden="1">1</definedName>
    <definedName name="solver_opt" localSheetId="0" hidden="1">Modal!$G$8</definedName>
    <definedName name="solver_opt" localSheetId="2" hidden="1">'Modal dan Ruang'!$O$9</definedName>
    <definedName name="solver_opt" localSheetId="1" hidden="1">Ruang!$J$9</definedName>
    <definedName name="solver_pre" localSheetId="0" hidden="1">0.000001</definedName>
    <definedName name="solver_pre" localSheetId="2" hidden="1">0.000001</definedName>
    <definedName name="solver_pre" localSheetId="1" hidden="1">0.000001</definedName>
    <definedName name="solver_rbv" localSheetId="0" hidden="1">1</definedName>
    <definedName name="solver_rbv" localSheetId="2" hidden="1">1</definedName>
    <definedName name="solver_rbv" localSheetId="1" hidden="1">1</definedName>
    <definedName name="solver_rel1" localSheetId="0" hidden="1">4</definedName>
    <definedName name="solver_rel1" localSheetId="2" hidden="1">3</definedName>
    <definedName name="solver_rel1" localSheetId="1" hidden="1">4</definedName>
    <definedName name="solver_rel2" localSheetId="0" hidden="1">3</definedName>
    <definedName name="solver_rel2" localSheetId="2" hidden="1">2</definedName>
    <definedName name="solver_rel2" localSheetId="1" hidden="1">3</definedName>
    <definedName name="solver_rel3" localSheetId="0" hidden="1">1</definedName>
    <definedName name="solver_rel3" localSheetId="2" hidden="1">1</definedName>
    <definedName name="solver_rel3" localSheetId="1" hidden="1">1</definedName>
    <definedName name="solver_rel4" localSheetId="2" hidden="1">1</definedName>
    <definedName name="solver_rhs1" localSheetId="0" hidden="1">integer</definedName>
    <definedName name="solver_rhs1" localSheetId="2" hidden="1">0</definedName>
    <definedName name="solver_rhs1" localSheetId="1" hidden="1">integer</definedName>
    <definedName name="solver_rhs2" localSheetId="0" hidden="1">1</definedName>
    <definedName name="solver_rhs2" localSheetId="2" hidden="1">0</definedName>
    <definedName name="solver_rhs2" localSheetId="1" hidden="1">1</definedName>
    <definedName name="solver_rhs3" localSheetId="0" hidden="1">Modal!$H$8</definedName>
    <definedName name="solver_rhs3" localSheetId="2" hidden="1">'Modal dan Ruang'!$J$8</definedName>
    <definedName name="solver_rhs3" localSheetId="1" hidden="1">Ruang!$I$8</definedName>
    <definedName name="solver_rhs4" localSheetId="2" hidden="1">'Modal dan Ruang'!$J$8</definedName>
    <definedName name="solver_rlx" localSheetId="0" hidden="1">2</definedName>
    <definedName name="solver_rlx" localSheetId="2" hidden="1">2</definedName>
    <definedName name="solver_rlx" localSheetId="1" hidden="1">2</definedName>
    <definedName name="solver_rsd" localSheetId="0" hidden="1">0</definedName>
    <definedName name="solver_rsd" localSheetId="2" hidden="1">0</definedName>
    <definedName name="solver_rsd" localSheetId="1" hidden="1">0</definedName>
    <definedName name="solver_scl" localSheetId="0" hidden="1">1</definedName>
    <definedName name="solver_scl" localSheetId="2" hidden="1">1</definedName>
    <definedName name="solver_scl" localSheetId="1" hidden="1">1</definedName>
    <definedName name="solver_sho" localSheetId="0" hidden="1">2</definedName>
    <definedName name="solver_sho" localSheetId="2" hidden="1">2</definedName>
    <definedName name="solver_sho" localSheetId="1" hidden="1">2</definedName>
    <definedName name="solver_ssz" localSheetId="0" hidden="1">100</definedName>
    <definedName name="solver_ssz" localSheetId="2" hidden="1">100</definedName>
    <definedName name="solver_ssz" localSheetId="1" hidden="1">100</definedName>
    <definedName name="solver_tim" localSheetId="0" hidden="1">2147483647</definedName>
    <definedName name="solver_tim" localSheetId="2" hidden="1">2147483647</definedName>
    <definedName name="solver_tim" localSheetId="1" hidden="1">2147483647</definedName>
    <definedName name="solver_tol" localSheetId="0" hidden="1">0.01</definedName>
    <definedName name="solver_tol" localSheetId="2" hidden="1">0.01</definedName>
    <definedName name="solver_tol" localSheetId="1" hidden="1">0.01</definedName>
    <definedName name="solver_typ" localSheetId="0" hidden="1">2</definedName>
    <definedName name="solver_typ" localSheetId="2" hidden="1">2</definedName>
    <definedName name="solver_typ" localSheetId="1" hidden="1">2</definedName>
    <definedName name="solver_val" localSheetId="0" hidden="1">0</definedName>
    <definedName name="solver_val" localSheetId="2" hidden="1">0</definedName>
    <definedName name="solver_val" localSheetId="1" hidden="1">0</definedName>
    <definedName name="solver_ver" localSheetId="0" hidden="1">3</definedName>
    <definedName name="solver_ver" localSheetId="2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3" l="1"/>
  <c r="P3" i="3" s="1"/>
  <c r="O4" i="3"/>
  <c r="O5" i="3"/>
  <c r="O6" i="3"/>
  <c r="O2" i="3"/>
  <c r="P2" i="3" s="1"/>
  <c r="P5" i="3"/>
  <c r="P4" i="3"/>
  <c r="P6" i="3"/>
  <c r="M12" i="3"/>
  <c r="M11" i="3"/>
  <c r="N7" i="3"/>
  <c r="N8" i="3"/>
  <c r="M8" i="3"/>
  <c r="M7" i="3"/>
  <c r="K3" i="3"/>
  <c r="K4" i="3"/>
  <c r="K5" i="3"/>
  <c r="K6" i="3"/>
  <c r="K2" i="3"/>
  <c r="J3" i="3"/>
  <c r="J4" i="3"/>
  <c r="J5" i="3"/>
  <c r="J6" i="3"/>
  <c r="J2" i="3"/>
  <c r="I3" i="3"/>
  <c r="I4" i="3"/>
  <c r="I5" i="3"/>
  <c r="I6" i="3"/>
  <c r="I2" i="3"/>
  <c r="D6" i="3"/>
  <c r="G6" i="3" s="1"/>
  <c r="D5" i="3"/>
  <c r="E5" i="3" s="1"/>
  <c r="D4" i="3"/>
  <c r="G4" i="3" s="1"/>
  <c r="D3" i="3"/>
  <c r="E3" i="3" s="1"/>
  <c r="D2" i="3"/>
  <c r="G2" i="3" s="1"/>
  <c r="I12" i="2"/>
  <c r="I13" i="2" s="1"/>
  <c r="L7" i="2"/>
  <c r="L3" i="2"/>
  <c r="L4" i="2"/>
  <c r="L5" i="2"/>
  <c r="L6" i="2"/>
  <c r="L2" i="2"/>
  <c r="J10" i="2"/>
  <c r="K3" i="2"/>
  <c r="K4" i="2"/>
  <c r="K5" i="2"/>
  <c r="K6" i="2"/>
  <c r="K2" i="2"/>
  <c r="J3" i="2"/>
  <c r="J4" i="2"/>
  <c r="J5" i="2"/>
  <c r="J6" i="2"/>
  <c r="J2" i="2"/>
  <c r="I4" i="2"/>
  <c r="G2" i="2"/>
  <c r="D6" i="2"/>
  <c r="E6" i="2" s="1"/>
  <c r="D5" i="2"/>
  <c r="E5" i="2" s="1"/>
  <c r="D4" i="2"/>
  <c r="E4" i="2" s="1"/>
  <c r="D3" i="2"/>
  <c r="E3" i="2" s="1"/>
  <c r="D2" i="2"/>
  <c r="E2" i="2" s="1"/>
  <c r="K7" i="1"/>
  <c r="I7" i="1"/>
  <c r="I3" i="1"/>
  <c r="I4" i="1"/>
  <c r="I5" i="1"/>
  <c r="I6" i="1"/>
  <c r="I2" i="1"/>
  <c r="G9" i="1"/>
  <c r="D3" i="1"/>
  <c r="E3" i="1" s="1"/>
  <c r="D4" i="1"/>
  <c r="E4" i="1" s="1"/>
  <c r="D5" i="1"/>
  <c r="E5" i="1" s="1"/>
  <c r="D6" i="1"/>
  <c r="E6" i="1" s="1"/>
  <c r="D2" i="1"/>
  <c r="E2" i="1" s="1"/>
  <c r="N9" i="3" l="1"/>
  <c r="M9" i="3"/>
  <c r="G5" i="3"/>
  <c r="K7" i="3"/>
  <c r="J7" i="3"/>
  <c r="I7" i="3"/>
  <c r="G3" i="3"/>
  <c r="E6" i="3"/>
  <c r="E2" i="3"/>
  <c r="E4" i="3"/>
  <c r="K7" i="2"/>
  <c r="J7" i="2"/>
  <c r="G6" i="2"/>
  <c r="I3" i="2"/>
  <c r="G5" i="2"/>
  <c r="G4" i="2"/>
  <c r="G3" i="2"/>
  <c r="I2" i="2"/>
  <c r="I6" i="2"/>
  <c r="I5" i="2"/>
  <c r="E7" i="2"/>
  <c r="E7" i="1"/>
  <c r="O9" i="3" l="1"/>
  <c r="G7" i="3"/>
  <c r="K9" i="3"/>
  <c r="K10" i="3" s="1"/>
  <c r="E7" i="3"/>
  <c r="J9" i="2"/>
  <c r="I7" i="2"/>
  <c r="G7" i="2"/>
  <c r="G6" i="1"/>
  <c r="H6" i="1"/>
  <c r="G5" i="1"/>
  <c r="H5" i="1"/>
  <c r="G4" i="1"/>
  <c r="H4" i="1"/>
  <c r="H2" i="1"/>
  <c r="G2" i="1"/>
  <c r="H3" i="1"/>
  <c r="G3" i="1"/>
  <c r="H7" i="1" l="1"/>
  <c r="G7" i="1"/>
  <c r="G8" i="1" l="1"/>
</calcChain>
</file>

<file path=xl/sharedStrings.xml><?xml version="1.0" encoding="utf-8"?>
<sst xmlns="http://schemas.openxmlformats.org/spreadsheetml/2006/main" count="89" uniqueCount="44">
  <si>
    <t>PRODUCT</t>
  </si>
  <si>
    <t>A</t>
  </si>
  <si>
    <t>B</t>
  </si>
  <si>
    <t>C</t>
  </si>
  <si>
    <t>D</t>
  </si>
  <si>
    <t>E</t>
  </si>
  <si>
    <t>Ri (units/year)</t>
  </si>
  <si>
    <t>Pi ($/unit)</t>
  </si>
  <si>
    <t xml:space="preserve">C = </t>
  </si>
  <si>
    <t>$/order</t>
  </si>
  <si>
    <t xml:space="preserve">F = </t>
  </si>
  <si>
    <t>per year</t>
  </si>
  <si>
    <t>EOQi (units)</t>
  </si>
  <si>
    <t>Total</t>
  </si>
  <si>
    <t>Qi</t>
  </si>
  <si>
    <t>Pi xEOQi/2</t>
  </si>
  <si>
    <t>Qi (units)</t>
  </si>
  <si>
    <t>C x Ri/Qi</t>
  </si>
  <si>
    <t>Pi x Qi/2</t>
  </si>
  <si>
    <t>TCR =</t>
  </si>
  <si>
    <t>Min:</t>
  </si>
  <si>
    <t xml:space="preserve">TCR = </t>
  </si>
  <si>
    <t>%</t>
  </si>
  <si>
    <t>Fnew</t>
  </si>
  <si>
    <t xml:space="preserve">Qi = </t>
  </si>
  <si>
    <t>sqrt((2*C*R)/(P*F))</t>
  </si>
  <si>
    <t xml:space="preserve">lamda = </t>
  </si>
  <si>
    <t>wi (ft3/unit)</t>
  </si>
  <si>
    <t>wi x EOQi</t>
  </si>
  <si>
    <t xml:space="preserve">W = </t>
  </si>
  <si>
    <t>wi x Qi</t>
  </si>
  <si>
    <t xml:space="preserve">Min TRC = </t>
  </si>
  <si>
    <t>lamda</t>
  </si>
  <si>
    <t>tambah 100 ft3</t>
  </si>
  <si>
    <t xml:space="preserve">TRC = </t>
  </si>
  <si>
    <t>Min. TRC=</t>
  </si>
  <si>
    <t>lamda 1</t>
  </si>
  <si>
    <t>lamda 2</t>
  </si>
  <si>
    <t>min</t>
  </si>
  <si>
    <t>max</t>
  </si>
  <si>
    <t>max - min</t>
  </si>
  <si>
    <t>Qi (formula)</t>
  </si>
  <si>
    <t>Qi formula - Qi</t>
  </si>
  <si>
    <t>&lt;==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</si>
</sst>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E+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10" fontId="2" fillId="0" borderId="0" xfId="0" applyNumberFormat="1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10" fontId="0" fillId="0" borderId="0" xfId="1" applyNumberFormat="1" applyFont="1" applyAlignment="1">
      <alignment vertical="center"/>
    </xf>
    <xf numFmtId="0" fontId="2" fillId="0" borderId="0" xfId="0" applyFont="1"/>
    <xf numFmtId="10" fontId="0" fillId="0" borderId="0" xfId="1" applyNumberFormat="1" applyFont="1"/>
    <xf numFmtId="0" fontId="0" fillId="0" borderId="0" xfId="0" applyFill="1"/>
    <xf numFmtId="0" fontId="2" fillId="0" borderId="0" xfId="0" applyFont="1" applyFill="1"/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/>
    <xf numFmtId="10" fontId="1" fillId="0" borderId="0" xfId="1" applyNumberFormat="1" applyFont="1"/>
    <xf numFmtId="164" fontId="0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165" fontId="0" fillId="0" borderId="0" xfId="0" applyNumberFormat="1" applyFill="1"/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7.xml"/><Relationship Id="rId13" Type="http://schemas.openxmlformats.org/officeDocument/2006/relationships/image" Target="../media/image10.png"/><Relationship Id="rId18" Type="http://schemas.openxmlformats.org/officeDocument/2006/relationships/customXml" Target="../ink/ink12.xml"/><Relationship Id="rId3" Type="http://schemas.openxmlformats.org/officeDocument/2006/relationships/image" Target="../media/image5.png"/><Relationship Id="rId21" Type="http://schemas.openxmlformats.org/officeDocument/2006/relationships/image" Target="../media/image14.png"/><Relationship Id="rId7" Type="http://schemas.openxmlformats.org/officeDocument/2006/relationships/image" Target="../media/image7.png"/><Relationship Id="rId12" Type="http://schemas.openxmlformats.org/officeDocument/2006/relationships/customXml" Target="../ink/ink9.xml"/><Relationship Id="rId17" Type="http://schemas.openxmlformats.org/officeDocument/2006/relationships/image" Target="../media/image12.png"/><Relationship Id="rId25" Type="http://schemas.openxmlformats.org/officeDocument/2006/relationships/image" Target="../media/image16.png"/><Relationship Id="rId2" Type="http://schemas.openxmlformats.org/officeDocument/2006/relationships/customXml" Target="../ink/ink4.xml"/><Relationship Id="rId16" Type="http://schemas.openxmlformats.org/officeDocument/2006/relationships/customXml" Target="../ink/ink11.xml"/><Relationship Id="rId20" Type="http://schemas.openxmlformats.org/officeDocument/2006/relationships/customXml" Target="../ink/ink13.xml"/><Relationship Id="rId1" Type="http://schemas.openxmlformats.org/officeDocument/2006/relationships/image" Target="../media/image4.png"/><Relationship Id="rId6" Type="http://schemas.openxmlformats.org/officeDocument/2006/relationships/customXml" Target="../ink/ink6.xml"/><Relationship Id="rId11" Type="http://schemas.openxmlformats.org/officeDocument/2006/relationships/image" Target="../media/image9.png"/><Relationship Id="rId24" Type="http://schemas.openxmlformats.org/officeDocument/2006/relationships/customXml" Target="../ink/ink15.xml"/><Relationship Id="rId5" Type="http://schemas.openxmlformats.org/officeDocument/2006/relationships/image" Target="../media/image6.png"/><Relationship Id="rId15" Type="http://schemas.openxmlformats.org/officeDocument/2006/relationships/image" Target="../media/image11.png"/><Relationship Id="rId23" Type="http://schemas.openxmlformats.org/officeDocument/2006/relationships/image" Target="../media/image15.png"/><Relationship Id="rId10" Type="http://schemas.openxmlformats.org/officeDocument/2006/relationships/customXml" Target="../ink/ink8.xml"/><Relationship Id="rId19" Type="http://schemas.openxmlformats.org/officeDocument/2006/relationships/image" Target="../media/image13.png"/><Relationship Id="rId4" Type="http://schemas.openxmlformats.org/officeDocument/2006/relationships/customXml" Target="../ink/ink5.xml"/><Relationship Id="rId9" Type="http://schemas.openxmlformats.org/officeDocument/2006/relationships/image" Target="../media/image8.png"/><Relationship Id="rId14" Type="http://schemas.openxmlformats.org/officeDocument/2006/relationships/customXml" Target="../ink/ink10.xml"/><Relationship Id="rId22" Type="http://schemas.openxmlformats.org/officeDocument/2006/relationships/customXml" Target="../ink/ink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125885</xdr:colOff>
      <xdr:row>8</xdr:row>
      <xdr:rowOff>161340</xdr:rowOff>
    </xdr:from>
    <xdr:to>
      <xdr:col>10</xdr:col>
      <xdr:colOff>515045</xdr:colOff>
      <xdr:row>10</xdr:row>
      <xdr:rowOff>39540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CAFC5DF1-7970-4CA9-A0E3-56D988F906B0}"/>
                </a:ext>
              </a:extLst>
            </xdr14:cNvPr>
            <xdr14:cNvContentPartPr/>
          </xdr14:nvContentPartPr>
          <xdr14:nvPr macro=""/>
          <xdr14:xfrm>
            <a:off x="6752853" y="1875840"/>
            <a:ext cx="389160" cy="259200"/>
          </xdr14:xfrm>
        </xdr:contentPart>
      </mc:Choice>
      <mc:Fallback xmlns="">
        <xdr:pic>
          <xdr:nvPicPr>
            <xdr:cNvPr id="26" name="Ink 25">
              <a:extLst>
                <a:ext uri="{FF2B5EF4-FFF2-40B4-BE49-F238E27FC236}">
                  <a16:creationId xmlns:a16="http://schemas.microsoft.com/office/drawing/2014/main" id="{CAFC5DF1-7970-4CA9-A0E3-56D988F906B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16853" y="1840200"/>
              <a:ext cx="460800" cy="330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208746</xdr:colOff>
      <xdr:row>8</xdr:row>
      <xdr:rowOff>39660</xdr:rowOff>
    </xdr:from>
    <xdr:to>
      <xdr:col>12</xdr:col>
      <xdr:colOff>321127</xdr:colOff>
      <xdr:row>10</xdr:row>
      <xdr:rowOff>74820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606A404F-FD8A-41CE-9E3A-A1AC2279B8DC}"/>
                </a:ext>
              </a:extLst>
            </xdr14:cNvPr>
            <xdr14:cNvContentPartPr/>
          </xdr14:nvContentPartPr>
          <xdr14:nvPr macro=""/>
          <xdr14:xfrm>
            <a:off x="7443693" y="1754160"/>
            <a:ext cx="720360" cy="416160"/>
          </xdr14:xfrm>
        </xdr:contentPart>
      </mc:Choice>
      <mc:Fallback xmlns="">
        <xdr:pic>
          <xdr:nvPicPr>
            <xdr:cNvPr id="32" name="Ink 31">
              <a:extLst>
                <a:ext uri="{FF2B5EF4-FFF2-40B4-BE49-F238E27FC236}">
                  <a16:creationId xmlns:a16="http://schemas.microsoft.com/office/drawing/2014/main" id="{606A404F-FD8A-41CE-9E3A-A1AC2279B8D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407693" y="1718160"/>
              <a:ext cx="792000" cy="487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193986</xdr:colOff>
      <xdr:row>10</xdr:row>
      <xdr:rowOff>56640</xdr:rowOff>
    </xdr:from>
    <xdr:to>
      <xdr:col>12</xdr:col>
      <xdr:colOff>160927</xdr:colOff>
      <xdr:row>12</xdr:row>
      <xdr:rowOff>16200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39" name="Ink 38">
              <a:extLst>
                <a:ext uri="{FF2B5EF4-FFF2-40B4-BE49-F238E27FC236}">
                  <a16:creationId xmlns:a16="http://schemas.microsoft.com/office/drawing/2014/main" id="{8A89D498-142A-491A-83A4-3D49E3E0FEF4}"/>
                </a:ext>
              </a:extLst>
            </xdr14:cNvPr>
            <xdr14:cNvContentPartPr/>
          </xdr14:nvContentPartPr>
          <xdr14:nvPr macro=""/>
          <xdr14:xfrm>
            <a:off x="7428933" y="2152140"/>
            <a:ext cx="574920" cy="340560"/>
          </xdr14:xfrm>
        </xdr:contentPart>
      </mc:Choice>
      <mc:Fallback xmlns="">
        <xdr:pic>
          <xdr:nvPicPr>
            <xdr:cNvPr id="39" name="Ink 38">
              <a:extLst>
                <a:ext uri="{FF2B5EF4-FFF2-40B4-BE49-F238E27FC236}">
                  <a16:creationId xmlns:a16="http://schemas.microsoft.com/office/drawing/2014/main" id="{8A89D498-142A-491A-83A4-3D49E3E0FEF4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392933" y="2116500"/>
              <a:ext cx="646560" cy="412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16</xdr:col>
      <xdr:colOff>7144</xdr:colOff>
      <xdr:row>6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C7499C-0EC1-4F4C-8921-A20D6AA7754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3844" y="952500"/>
          <a:ext cx="1828800" cy="676275"/>
        </a:xfrm>
        <a:prstGeom prst="rect">
          <a:avLst/>
        </a:prstGeom>
      </xdr:spPr>
    </xdr:pic>
    <xdr:clientData/>
  </xdr:twoCellAnchor>
  <xdr:twoCellAnchor editAs="oneCell">
    <xdr:from>
      <xdr:col>12</xdr:col>
      <xdr:colOff>407149</xdr:colOff>
      <xdr:row>6</xdr:row>
      <xdr:rowOff>16740</xdr:rowOff>
    </xdr:from>
    <xdr:to>
      <xdr:col>12</xdr:col>
      <xdr:colOff>516949</xdr:colOff>
      <xdr:row>6</xdr:row>
      <xdr:rowOff>136980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040AE79-8744-4CD4-BAB7-D5CB35DDE222}"/>
                </a:ext>
              </a:extLst>
            </xdr14:cNvPr>
            <xdr14:cNvContentPartPr/>
          </xdr14:nvContentPartPr>
          <xdr14:nvPr macro=""/>
          <xdr14:xfrm>
            <a:off x="7693774" y="1540740"/>
            <a:ext cx="109800" cy="12024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040AE79-8744-4CD4-BAB7-D5CB35DDE22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58134" y="1505100"/>
              <a:ext cx="181440" cy="191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146869</xdr:colOff>
      <xdr:row>7</xdr:row>
      <xdr:rowOff>75360</xdr:rowOff>
    </xdr:from>
    <xdr:to>
      <xdr:col>12</xdr:col>
      <xdr:colOff>506869</xdr:colOff>
      <xdr:row>9</xdr:row>
      <xdr:rowOff>109080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D695089E-A976-445A-B658-39B6C874FE8A}"/>
                </a:ext>
              </a:extLst>
            </xdr14:cNvPr>
            <xdr14:cNvContentPartPr/>
          </xdr14:nvContentPartPr>
          <xdr14:nvPr macro=""/>
          <xdr14:xfrm>
            <a:off x="7433494" y="1789860"/>
            <a:ext cx="360000" cy="41472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D695089E-A976-445A-B658-39B6C874FE8A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397494" y="1754189"/>
              <a:ext cx="431640" cy="48642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171090</xdr:colOff>
      <xdr:row>7</xdr:row>
      <xdr:rowOff>112440</xdr:rowOff>
    </xdr:from>
    <xdr:to>
      <xdr:col>13</xdr:col>
      <xdr:colOff>302850</xdr:colOff>
      <xdr:row>8</xdr:row>
      <xdr:rowOff>51180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9F7067CB-0E77-4579-9734-C303E4356D85}"/>
                </a:ext>
              </a:extLst>
            </xdr14:cNvPr>
            <xdr14:cNvContentPartPr/>
          </xdr14:nvContentPartPr>
          <xdr14:nvPr macro=""/>
          <xdr14:xfrm>
            <a:off x="8064934" y="1826940"/>
            <a:ext cx="131760" cy="12924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9F7067CB-0E77-4579-9734-C303E4356D85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8028934" y="1790940"/>
              <a:ext cx="203400" cy="200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27551</xdr:colOff>
      <xdr:row>6</xdr:row>
      <xdr:rowOff>14580</xdr:rowOff>
    </xdr:from>
    <xdr:to>
      <xdr:col>15</xdr:col>
      <xdr:colOff>354173</xdr:colOff>
      <xdr:row>7</xdr:row>
      <xdr:rowOff>111360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8705720F-8E9A-47EF-BA6F-1F23B72C5F53}"/>
                </a:ext>
              </a:extLst>
            </xdr14:cNvPr>
            <xdr14:cNvContentPartPr/>
          </xdr14:nvContentPartPr>
          <xdr14:nvPr macro=""/>
          <xdr14:xfrm>
            <a:off x="8528614" y="1538580"/>
            <a:ext cx="933840" cy="28728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8705720F-8E9A-47EF-BA6F-1F23B72C5F53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8492614" y="1502940"/>
              <a:ext cx="1005480" cy="358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25031</xdr:colOff>
      <xdr:row>8</xdr:row>
      <xdr:rowOff>23820</xdr:rowOff>
    </xdr:from>
    <xdr:to>
      <xdr:col>16</xdr:col>
      <xdr:colOff>389554</xdr:colOff>
      <xdr:row>10</xdr:row>
      <xdr:rowOff>148620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29" name="Ink 28">
              <a:extLst>
                <a:ext uri="{FF2B5EF4-FFF2-40B4-BE49-F238E27FC236}">
                  <a16:creationId xmlns:a16="http://schemas.microsoft.com/office/drawing/2014/main" id="{7EFAF44F-0D26-4689-B67E-F87A90C31D8C}"/>
                </a:ext>
              </a:extLst>
            </xdr14:cNvPr>
            <xdr14:cNvContentPartPr/>
          </xdr14:nvContentPartPr>
          <xdr14:nvPr macro=""/>
          <xdr14:xfrm>
            <a:off x="8526094" y="1928820"/>
            <a:ext cx="1578960" cy="505800"/>
          </xdr14:xfrm>
        </xdr:contentPart>
      </mc:Choice>
      <mc:Fallback xmlns="">
        <xdr:pic>
          <xdr:nvPicPr>
            <xdr:cNvPr id="29" name="Ink 28">
              <a:extLst>
                <a:ext uri="{FF2B5EF4-FFF2-40B4-BE49-F238E27FC236}">
                  <a16:creationId xmlns:a16="http://schemas.microsoft.com/office/drawing/2014/main" id="{7EFAF44F-0D26-4689-B67E-F87A90C31D8C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8490094" y="1893180"/>
              <a:ext cx="1650600" cy="57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202208</xdr:colOff>
      <xdr:row>10</xdr:row>
      <xdr:rowOff>122340</xdr:rowOff>
    </xdr:from>
    <xdr:to>
      <xdr:col>12</xdr:col>
      <xdr:colOff>32749</xdr:colOff>
      <xdr:row>12</xdr:row>
      <xdr:rowOff>99540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36" name="Ink 35">
              <a:extLst>
                <a:ext uri="{FF2B5EF4-FFF2-40B4-BE49-F238E27FC236}">
                  <a16:creationId xmlns:a16="http://schemas.microsoft.com/office/drawing/2014/main" id="{17D5B52A-121C-41D0-BB7B-A32D9EFFE56A}"/>
                </a:ext>
              </a:extLst>
            </xdr14:cNvPr>
            <xdr14:cNvContentPartPr/>
          </xdr14:nvContentPartPr>
          <xdr14:nvPr macro=""/>
          <xdr14:xfrm>
            <a:off x="6881614" y="2408340"/>
            <a:ext cx="437760" cy="358200"/>
          </xdr14:xfrm>
        </xdr:contentPart>
      </mc:Choice>
      <mc:Fallback xmlns="">
        <xdr:pic>
          <xdr:nvPicPr>
            <xdr:cNvPr id="36" name="Ink 35">
              <a:extLst>
                <a:ext uri="{FF2B5EF4-FFF2-40B4-BE49-F238E27FC236}">
                  <a16:creationId xmlns:a16="http://schemas.microsoft.com/office/drawing/2014/main" id="{17D5B52A-121C-41D0-BB7B-A32D9EFFE56A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6845974" y="2372700"/>
              <a:ext cx="509400" cy="429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330469</xdr:colOff>
      <xdr:row>10</xdr:row>
      <xdr:rowOff>95340</xdr:rowOff>
    </xdr:from>
    <xdr:to>
      <xdr:col>14</xdr:col>
      <xdr:colOff>148511</xdr:colOff>
      <xdr:row>15</xdr:row>
      <xdr:rowOff>64440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177CF53C-D24F-46CC-8370-64007843CF87}"/>
                </a:ext>
              </a:extLst>
            </xdr14:cNvPr>
            <xdr14:cNvContentPartPr/>
          </xdr14:nvContentPartPr>
          <xdr14:nvPr macro=""/>
          <xdr14:xfrm>
            <a:off x="7617094" y="2381340"/>
            <a:ext cx="1032480" cy="921600"/>
          </xdr14:xfrm>
        </xdr:contentPart>
      </mc:Choice>
      <mc:Fallback xmlns="">
        <xdr:pic>
          <xdr:nvPicPr>
            <xdr:cNvPr id="48" name="Ink 47">
              <a:extLst>
                <a:ext uri="{FF2B5EF4-FFF2-40B4-BE49-F238E27FC236}">
                  <a16:creationId xmlns:a16="http://schemas.microsoft.com/office/drawing/2014/main" id="{177CF53C-D24F-46CC-8370-64007843CF87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7581454" y="2345340"/>
              <a:ext cx="1104120" cy="993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298271</xdr:colOff>
      <xdr:row>12</xdr:row>
      <xdr:rowOff>100980</xdr:rowOff>
    </xdr:from>
    <xdr:to>
      <xdr:col>14</xdr:col>
      <xdr:colOff>519311</xdr:colOff>
      <xdr:row>12</xdr:row>
      <xdr:rowOff>113580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83476939-3D40-4BD9-9F67-AAF0575B865C}"/>
                </a:ext>
              </a:extLst>
            </xdr14:cNvPr>
            <xdr14:cNvContentPartPr/>
          </xdr14:nvContentPartPr>
          <xdr14:nvPr macro=""/>
          <xdr14:xfrm>
            <a:off x="8799334" y="2767980"/>
            <a:ext cx="221040" cy="12600"/>
          </xdr14:xfrm>
        </xdr:contentPart>
      </mc:Choice>
      <mc:Fallback xmlns="">
        <xdr:pic>
          <xdr:nvPicPr>
            <xdr:cNvPr id="49" name="Ink 48">
              <a:extLst>
                <a:ext uri="{FF2B5EF4-FFF2-40B4-BE49-F238E27FC236}">
                  <a16:creationId xmlns:a16="http://schemas.microsoft.com/office/drawing/2014/main" id="{83476939-3D40-4BD9-9F67-AAF0575B865C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8763334" y="2732340"/>
              <a:ext cx="292680" cy="84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188933</xdr:colOff>
      <xdr:row>11</xdr:row>
      <xdr:rowOff>15000</xdr:rowOff>
    </xdr:from>
    <xdr:to>
      <xdr:col>16</xdr:col>
      <xdr:colOff>196234</xdr:colOff>
      <xdr:row>13</xdr:row>
      <xdr:rowOff>122880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56" name="Ink 55">
              <a:extLst>
                <a:ext uri="{FF2B5EF4-FFF2-40B4-BE49-F238E27FC236}">
                  <a16:creationId xmlns:a16="http://schemas.microsoft.com/office/drawing/2014/main" id="{DBBB0755-2CE6-41B2-A990-D76779860296}"/>
                </a:ext>
              </a:extLst>
            </xdr14:cNvPr>
            <xdr14:cNvContentPartPr/>
          </xdr14:nvContentPartPr>
          <xdr14:nvPr macro=""/>
          <xdr14:xfrm>
            <a:off x="9297214" y="2491500"/>
            <a:ext cx="614520" cy="488880"/>
          </xdr14:xfrm>
        </xdr:contentPart>
      </mc:Choice>
      <mc:Fallback xmlns="">
        <xdr:pic>
          <xdr:nvPicPr>
            <xdr:cNvPr id="56" name="Ink 55">
              <a:extLst>
                <a:ext uri="{FF2B5EF4-FFF2-40B4-BE49-F238E27FC236}">
                  <a16:creationId xmlns:a16="http://schemas.microsoft.com/office/drawing/2014/main" id="{DBBB0755-2CE6-41B2-A990-D76779860296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9261214" y="2455834"/>
              <a:ext cx="686160" cy="56057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205189</xdr:colOff>
      <xdr:row>10</xdr:row>
      <xdr:rowOff>55740</xdr:rowOff>
    </xdr:from>
    <xdr:to>
      <xdr:col>12</xdr:col>
      <xdr:colOff>501829</xdr:colOff>
      <xdr:row>14</xdr:row>
      <xdr:rowOff>137220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57" name="Ink 56">
              <a:extLst>
                <a:ext uri="{FF2B5EF4-FFF2-40B4-BE49-F238E27FC236}">
                  <a16:creationId xmlns:a16="http://schemas.microsoft.com/office/drawing/2014/main" id="{EA434B8F-798D-4C06-A4EE-413840B69909}"/>
                </a:ext>
              </a:extLst>
            </xdr14:cNvPr>
            <xdr14:cNvContentPartPr/>
          </xdr14:nvContentPartPr>
          <xdr14:nvPr macro=""/>
          <xdr14:xfrm>
            <a:off x="7491814" y="2341740"/>
            <a:ext cx="296640" cy="843480"/>
          </xdr14:xfrm>
        </xdr:contentPart>
      </mc:Choice>
      <mc:Fallback xmlns="">
        <xdr:pic>
          <xdr:nvPicPr>
            <xdr:cNvPr id="57" name="Ink 56">
              <a:extLst>
                <a:ext uri="{FF2B5EF4-FFF2-40B4-BE49-F238E27FC236}">
                  <a16:creationId xmlns:a16="http://schemas.microsoft.com/office/drawing/2014/main" id="{EA434B8F-798D-4C06-A4EE-413840B69909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7455814" y="2305740"/>
              <a:ext cx="368280" cy="915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196594</xdr:colOff>
      <xdr:row>10</xdr:row>
      <xdr:rowOff>176340</xdr:rowOff>
    </xdr:from>
    <xdr:to>
      <xdr:col>16</xdr:col>
      <xdr:colOff>432034</xdr:colOff>
      <xdr:row>14</xdr:row>
      <xdr:rowOff>49380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BA3B9903-20C6-430C-9655-5A0CB6AE2BCD}"/>
                </a:ext>
              </a:extLst>
            </xdr14:cNvPr>
            <xdr14:cNvContentPartPr/>
          </xdr14:nvContentPartPr>
          <xdr14:nvPr macro=""/>
          <xdr14:xfrm>
            <a:off x="9912094" y="2462340"/>
            <a:ext cx="235440" cy="635040"/>
          </xdr14:xfrm>
        </xdr:contentPart>
      </mc:Choice>
      <mc:Fallback xmlns="">
        <xdr:pic>
          <xdr:nvPicPr>
            <xdr:cNvPr id="58" name="Ink 57">
              <a:extLst>
                <a:ext uri="{FF2B5EF4-FFF2-40B4-BE49-F238E27FC236}">
                  <a16:creationId xmlns:a16="http://schemas.microsoft.com/office/drawing/2014/main" id="{BA3B9903-20C6-430C-9655-5A0CB6AE2BCD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9876454" y="2426340"/>
              <a:ext cx="307080" cy="706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43132</xdr:colOff>
      <xdr:row>10</xdr:row>
      <xdr:rowOff>133500</xdr:rowOff>
    </xdr:from>
    <xdr:to>
      <xdr:col>18</xdr:col>
      <xdr:colOff>306753</xdr:colOff>
      <xdr:row>13</xdr:row>
      <xdr:rowOff>71040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65" name="Ink 64">
              <a:extLst>
                <a:ext uri="{FF2B5EF4-FFF2-40B4-BE49-F238E27FC236}">
                  <a16:creationId xmlns:a16="http://schemas.microsoft.com/office/drawing/2014/main" id="{D25A211F-80AD-4A77-96CA-3ED1CEA67471}"/>
                </a:ext>
              </a:extLst>
            </xdr14:cNvPr>
            <xdr14:cNvContentPartPr/>
          </xdr14:nvContentPartPr>
          <xdr14:nvPr macro=""/>
          <xdr14:xfrm>
            <a:off x="10365851" y="2419500"/>
            <a:ext cx="870840" cy="509040"/>
          </xdr14:xfrm>
        </xdr:contentPart>
      </mc:Choice>
      <mc:Fallback xmlns="">
        <xdr:pic>
          <xdr:nvPicPr>
            <xdr:cNvPr id="65" name="Ink 64">
              <a:extLst>
                <a:ext uri="{FF2B5EF4-FFF2-40B4-BE49-F238E27FC236}">
                  <a16:creationId xmlns:a16="http://schemas.microsoft.com/office/drawing/2014/main" id="{D25A211F-80AD-4A77-96CA-3ED1CEA67471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10330211" y="2383860"/>
              <a:ext cx="942480" cy="580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19</xdr:col>
      <xdr:colOff>605658</xdr:colOff>
      <xdr:row>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AC58EC-1503-4476-ACD4-ACEE1EDFEF6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1879" y="952500"/>
          <a:ext cx="2438400" cy="64770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6:55:10.181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94 158 10114,'-7'2'7126,"-2"11"-7013,4 14-9,2 1 0,0 0 0,2-1 0,1 1 0,5 39 0,-4-37-90,1-10-34,-2 5-17,1 0-1,2 0 1,0-1 0,2 1-1,1-1 1,14 40-1,-6-48-1948</inkml:trace>
  <inkml:trace contextRef="#ctx0" brushRef="#br0" timeOffset="1214.91">0 71 13139,'0'0'4041,"74"-32"-3793,-40 25-72,4-1-64,-1 1-112,-1 2 0,-4 0-80,-4 1-368,-6 2-40,-7 2-505,-7 0-471</inkml:trace>
  <inkml:trace contextRef="#ctx0" brushRef="#br0" timeOffset="1215.91">23 362 12123,'0'0'3672,"55"0"-3416,-26-3-160,2-2 64,0 1-160,0-2-352,-1 1-632,7-4-544,-8 1-593,-4 0-3096</inkml:trace>
  <inkml:trace contextRef="#ctx0" brushRef="#br0" timeOffset="2102">781 421 13395,'0'0'5137,"65"-1"-4937,-42 1-152,0 0-48,0 0 0,0 1-168,-2 2-240,-3 0-336,0 6-873,-6-2-1055</inkml:trace>
  <inkml:trace contextRef="#ctx0" brushRef="#br0" timeOffset="2103">821 718 11979,'0'0'3768,"73"2"-3264,-45-2-271,0 0-33,-1-4-24,-2-1-176,-2-3-120,-3 0-313,1-3-623,-7 2-592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8:46.461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488 256 9394,'0'0'5194,"10"-10"-4536,32-35 2,-38 42-605,0 0 0,1 0 0,-1 0 0,1 1 0,-1 0 1,1 0-1,0 0 0,0 0 0,0 1 0,0 0 0,0 0 0,0 0 0,7 0 0,-1 1-28,0 0-1,0 1 0,0 0 1,15 4-1,-22-5-24,1 1 0,0 1 0,-1-1-1,0 1 1,1 0 0,-1 0 0,0 0 0,0 0 0,0 1 0,0-1 0,0 1 0,0 0 0,-1 1-1,0-1 1,1 0 0,-1 1 0,-1 0 0,1 0 0,0 0 0,-1 0 0,0 0 0,0 0-1,0 1 1,-1-1 0,1 1 0,-1-1 0,0 1 0,0-1 0,-1 1 0,1 0 0,-1 0-1,0-1 1,0 1 0,-1 0 0,1-1 0,-3 7 0,0 7-9,-2-1 1,0 0 0,-1 0-1,0 0 1,-1-1-1,-1 0 1,-1-1-1,-14 20 1,-33 31-262,43-54 181,2 0-1,0 1 1,0 0-1,1 1 1,1 0-1,0 0 1,1 1 0,-11 27-1,18-40 83,1 0-1,-1 0 0,1 0 1,0 0-1,-1 0 1,1 0-1,0-1 1,0 1-1,0 0 1,1 0-1,-1 0 1,0 0-1,1 0 1,-1 0-1,1 0 1,0 0-1,-1 0 1,1-1-1,0 1 1,0 0-1,0-1 1,0 1-1,1-1 1,-1 1-1,0-1 1,1 1-1,-1-1 1,1 0-1,-1 0 0,1 1 1,0-1-1,-1-1 1,1 1-1,0 0 1,0 0-1,-1 0 1,1-1-1,0 1 1,0-1-1,3 1 1,11 1 45,-1-1 0,1 0 0,0 0 0,20-3 0,-5 0 178,41-1 2,-47 0-227,-1 2 0,1 1-1,32 4 1,-38 8-2009</inkml:trace>
  <inkml:trace contextRef="#ctx0" brushRef="#br0" timeOffset="1086.9">1605 159 9618,'-9'-1'5186,"-13"0"-4351,-3 1-553,0 1-1,0 1 1,0 1 0,-45 11-1,58-10-267,1 0 0,0 1 0,0 0 0,1 1 0,-1 0 0,1 0 0,1 1 0,-1 1 0,1-1 0,0 1 0,1 1 0,-11 13 0,11-10 1,1 0 0,0 0 0,0 1 0,1 0 0,1 0 0,0 0 0,1 1 0,0-1 0,1 1 0,1 0 0,0 0 0,1 0-1,1 0 1,0 1 0,0-1 0,2 0 0,0 0 0,4 17 0,-4-21-13,1-1 0,0 0 0,0 0 0,1 0 0,0 0 0,0-1 0,1 1 0,1-1 0,-1-1 0,1 1 0,0-1 0,1 1 0,0-2 0,0 1-1,0-1 1,1 0 0,0-1 0,0 0 0,0 0 0,1 0 0,-1-1 0,1-1 0,0 1 0,1-2 0,-1 1 0,0-1 0,14 1 0,5 0 5,-1-2 0,0-1 0,50-6 0,-66 4-1128,-1-1-1,0 0 0,1 0 1,10-6-1</inkml:trace>
  <inkml:trace contextRef="#ctx0" brushRef="#br0" timeOffset="2540.29">2219 61 14211,'0'0'2071,"-3"16"-1687,-14 83-76,-4 111 0,12-97-338,-23 113-1,29-213-122,-6 33-828,5-37-216,2-25-738,2-17-1061,0-8-3490</inkml:trace>
  <inkml:trace contextRef="#ctx0" brushRef="#br0" timeOffset="2968.38">2138 47 11442,'1'-2'215,"-1"0"-1,1 0 0,-1 0 1,1 1-1,0-1 0,0 0 1,0 0-1,0 1 0,0-1 1,0 0-1,0 1 0,1-1 1,-1 1-1,0-1 0,1 1 1,-1 0-1,1 0 0,0 0 1,2-2-1,1 1-79,0 0 0,0 0 0,0 0 0,1 1 0,-1-1 0,0 1 0,8 0 0,-3 0-148,1 1-1,0 0 1,0 1-1,0 0 0,0 1 1,20 6-1,-27-7 13,1 1 1,0 0-1,-1 1 0,0-1 0,0 1 0,0 0 0,0 0 1,0 0-1,0 0 0,-1 1 0,1 0 0,-1-1 0,0 1 1,0 0-1,-1 1 0,4 6 0,-3-4 1,0 0-1,-1 1 1,0-1 0,-1 1-1,1 0 1,-2 0-1,1 0 1,-1-1 0,-1 15-1,-2-4 6,0 0-1,-1 0 1,-1 0-1,0-1 1,-1 0-1,-2 0 1,1 0-1,-13 19 1,12-24-2,1-1-1,-2 0 1,1 0 0,-2-1 0,1 0 0,-1 0 0,-12 8-1,15-14 15,-1 1 0,1-1 0,-1 0 0,0-1 0,0 0 0,0 0 0,0-1 0,-1 0 0,1 0 0,-1-1 0,1 0 0,-13 0 0,23 3-170,0 0 119,0 1 0,1-1 0,-1 0 1,1 0-1,0-1 0,0 1 0,1-1 0,-1 1 0,1-1 0,7 5 1,0 2 6,58 50 92,90 60 0,-49-39-4654</inkml:trace>
  <inkml:trace contextRef="#ctx0" brushRef="#br0" timeOffset="3783.65">2706 555 14211,'0'0'2713,"-5"90"-1721,5-44-736,0 1-112,8 0-24,8-2-120,0-1-88,2-5-384,-1-6-608,-3-8-1593,-4-10-40</inkml:trace>
  <inkml:trace contextRef="#ctx0" brushRef="#br0" timeOffset="3784.65">2846 350 15091,'0'0'1641,"11"8"-1841,0 4-1577</inkml:trace>
  <inkml:trace contextRef="#ctx0" brushRef="#br0" timeOffset="5282.78">1 1106 10186,'34'9'3053,"127"-5"1047,81-6-3408,-41 0-482,501-11 132,-357 5-250,163 9-82,-194 1-83,-246-14-595,-102 3-6246</inkml:trace>
  <inkml:trace contextRef="#ctx0" brushRef="#br0" timeOffset="6068.91">657 1507 12875,'-18'20'635,"0"1"0,2 1 0,0 0 0,-16 33 1,19-31-511,2 1 1,0 0-1,2 0 0,1 1 1,1 0-1,1 1 1,1 0-1,2 0 0,0 0 1,2 0-1,1 0 1,7 54-1,-5-74-117,-1 0-1,2 1 1,-1-1-1,1 0 1,0 0-1,0 0 1,0 0-1,1-1 1,0 0-1,1 1 0,0-2 1,-1 1-1,2 0 1,-1-1-1,1 0 1,0 0-1,0-1 1,0 1-1,0-1 1,1-1-1,0 1 1,0-1-1,0 0 1,0-1-1,9 3 1,-7-3-3,1-1 0,-1 0 1,1 0-1,0 0 0,-1-1 1,1-1-1,0 0 0,0 0 1,-1-1-1,1 0 0,-1-1 1,0 1-1,0-2 0,0 0 1,0 0-1,0 0 0,-1-1 1,0 0-1,8-7 1,3-5 11,-2-1 1,0 0-1,-1-1 1,0-1 0,-2 0-1,-1-1 1,0 0-1,15-37 1,-20 39 43,-1 0 0,0-1 0,-1 0 1,-1-1-1,-1 1 0,-1-1 0,-1 0 0,-1 1 0,-1-1 0,-3-36 0,0 46-36,0 1-1,-1-1 1,0 1-1,-1 0 1,0 0-1,0 1 1,-1-1-1,-1 1 0,1 1 1,-1-1-1,-1 1 1,1 0-1,-15-10 1,10 7 1,-1 2-1,1 0 1,-2 0 0,1 2 0,-1-1 0,-1 2 0,1 0-1,-31-8 1,31 11-124,0 2-1,0 0 1,0 0-1,0 1 0,0 1 1,0 0-1,0 1 1,-18 5-1,-3 3-648,-66 29-1,73-22-3814</inkml:trace>
  <inkml:trace contextRef="#ctx0" brushRef="#br0" timeOffset="6654.71">774 1800 12363,'0'0'3504,"80"77"-2223,-35-37-585,7 5-360,3 3-136,4 2-80,1 0-120,-3-5-88,-3-2-728,5-3-1113,-15-9-895,-12-16-2073</inkml:trace>
  <inkml:trace contextRef="#ctx0" brushRef="#br0" timeOffset="6655.71">1508 2082 13451,'0'0'2232,"0"70"-1511,-2-19 535,2 4-800,0 1-360,6-1-96,6-3-192,9 8-960,-4-13-1569,-3-15-2912</inkml:trace>
  <inkml:trace contextRef="#ctx0" brushRef="#br0" timeOffset="7700.48">1450 1719 10626,'-15'0'5770,"1"0"-5274,3 0-8,1 0-144,8 0-344</inkml:trace>
  <inkml:trace contextRef="#ctx0" brushRef="#br0" timeOffset="8284.7">1541 1335 11755,'6'-2'5568,"26"-11"-5358,24-3 28,-17 4-189,61-11 0,-99 23-56,0 0-1,0-1 0,1 1 1,-1 0-1,0 0 1,0 0-1,0 0 0,1 0 1,-1 0-1,0 0 1,0 0-1,0 0 0,1 0 1,-1 1-1,0-1 1,0 0-1,0 1 0,0-1 1,0 1-1,0 0 1,1-1-1,-2 1 0,1 0 1,0 0-1,0-1 1,0 1-1,0 0 0,0 0 1,-1 0-1,1 0 1,0 0-1,0 2 0,0 0-9,0 1 0,-1 0 1,0 0-1,0 0 0,0 0 0,0 0 0,0 0 0,-1 0 0,-1 6 0,-5 13-59,-1 0-1,0-1 1,-2 0-1,-18 30 1,19-36 62,-1 0 0,2 0 1,1 1-1,0 0 0,1 1 1,0-1-1,2 1 1,0 0-1,-2 24 0,6-42 15,0 1-1,0 0 1,0-1 0,0 1-1,1 0 1,-1-1-1,0 1 1,0-1 0,0 1-1,1 0 1,-1-1-1,0 1 1,1-1 0,-1 1-1,0-1 1,1 1-1,-1-1 1,1 1 0,-1-1-1,1 1 1,-1-1-1,1 1 1,-1-1 0,1 0-1,-1 1 1,1-1-1,0 0 1,-1 0 0,2 1-1,25 0 73,25-15 295,8-13-199,-38 16-30,43-16-1,-56 25-1152,0 0-1,1 0 0,-1 0 0,17 0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9:06.762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0 1 6809,'6'0'11842,"24"0"-11501,51 9 204,84 3-46,-64-14-429,117 5-70,-217-3-85,-1 0 0,1 1 1,0-1-1,-1 0 1,1 1-1,0-1 1,-1 0-1,1 1 0,0-1 1,-1 1-1,1-1 1,-1 1-1,1-1 1,-1 1-1,1-1 0,-1 1 1,1 0-1,-1-1 1,1 1-1,-1 0 1,0-1-1,1 2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9:07.443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184 221 12227,'-2'245'6380,"-25"311"-6171,22-476-1120,5-57-1575,5-55-2377,-1-2-1684</inkml:trace>
  <inkml:trace contextRef="#ctx0" brushRef="#br0" timeOffset="749.77">65 69 15699,'0'0'4681,"13"-4"-4299,58-14-657,0 3 1,1 2-1,0 4 1,121 1-1,-192 7 198,1 1 0,-1 0-1,0 0 1,1 0-1,-1 0 1,1 0 0,-1 0-1,0 0 1,1 1-1,-1-1 1,0 0 0,1 1-1,-1-1 1,0 1-1,1 0 1,-1-1 0,0 1-1,0 0 1,0 0-1,0-1 1,1 1 0,-1 0-1,0 0 1,-1 0-1,1 0 1,0 1 0,0-1-1,0 0 1,-1 0-1,1 0 1,0 1 0,-1-1-1,1 2 1,-1 0-223,0 0 1,0-1 0,0 1-1,-1 0 1,1 0 0,-1-1-1,0 1 1,0 0-1,0-1 1,0 1 0,0-1-1,0 1 1,-1-1 0,1 0-1,-4 4 1</inkml:trace>
  <inkml:trace contextRef="#ctx0" brushRef="#br0" timeOffset="750.77">0 701 13531,'0'0'2048,"25"0"-207,10 0-585,23-11-464,22-8-472,-4-1-56,-6 1-264,-12 4-8,-14 4-368,0 1-312,12-2-520,-14 2-1633,-12 3-1928</inkml:trace>
  <inkml:trace contextRef="#ctx0" brushRef="#br0" timeOffset="1235.53">966 369 10490,'0'0'4681,"-29"75"-3681,14-1 705,4 21-1017,7 7-352,4-19-152,0-25-184,2-20-176,5-8-240,0 4-504,2 6-1113,-1-4-671,-2-12-2441</inkml:trace>
  <inkml:trace contextRef="#ctx0" brushRef="#br0" timeOffset="1236.53">833 279 14459,'0'0'3734,"14"-12"-3424,-1 1-272,-4 2-24,1 1-1,0 0 1,0 1 0,1 0-1,0 0 1,1 1 0,18-7 0,25-7 9,1 3 0,1 2 0,99-13 0,-154 28-42,1 0 1,-1-1 0,0 1 0,1 0 0,-1 0 0,0 0-1,1 1 1,-1-1 0,0 0 0,1 1 0,-1 0 0,0-1-1,0 1 1,1 0 0,-1 0 0,0 1 0,0-1 0,0 0-1,2 3 1,-2-1 4,0-1 1,-1 1-1,1 0 0,-1 1 0,0-1 1,0 0-1,0 0 0,0 0 0,0 1 1,-1-1-1,0 0 0,1 1 0,-2 3 1,2 9 25,-1 0 1,-1 0 0,-1-1-1,0 1 1,-1 0 0,-1-1 0,0 1-1,-1-1 1,-13 25 0,15-32-64,-2-1 0,1 1 0,-1-1 0,0 0 0,-1-1 0,1 1-1,-1-1 1,-1 0 0,1 0 0,-1-1 0,0 0 0,0 0 0,0-1 0,-1 0 0,0 0 0,0-1 0,0 0 0,0 0 0,-14 2 0,-28 2-2067,0-2-1470,19 3-1535</inkml:trace>
  <inkml:trace contextRef="#ctx0" brushRef="#br0" timeOffset="1784.16">1569 974 10098,'0'0'7838,"-5"15"-7401,-7 33-261,2 1 0,2 1 0,-3 98 0,12-75-1919</inkml:trace>
  <inkml:trace contextRef="#ctx0" brushRef="#br0" timeOffset="3467.23">1650 663 12339,'0'0'4697,"31"-7"-4697,-19 7-865,1 1-895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9:18.776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393 23 8362,'0'0'65,"-1"0"1,0 0-1,1 0 1,-1 0-1,0 0 1,1 0-1,-1 0 0,0 0 1,1-1-1,-1 1 1,1 0-1,-1 0 1,0-1-1,1 1 1,-1 0-1,1-1 1,-1 1-1,1-1 0,-1 1 1,1 0-1,-1-1 1,1 1-1,-5-18 3655,-18 34-2863,4 4-737,1 1 0,1 1 0,1 1-1,1 0 1,-19 39 0,-52 135 73,84-191-175,-33 88 260,-41 169 1,64-201-201,2 0 1,3 1-1,2 124 1,8-156-18,1-1 1,2 0-1,1 0 0,11 33 1,50 110 14,-57-147-82,31 69 104,5-2 0,68 103-1,-75-137-98,3-1-1,2-2 0,3-3 0,56 49 0,-85-85-676,1-1 0,0-1 0,1-1 0,1-1 0,0-1 0,46 18 0,-37-20-1968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9:21.178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427 0 8690,'0'0'5518,"34"8"-3220,-21 1-2167,1-1 0,-2 2-1,0 0 1,0 0 0,0 1-1,-2 0 1,1 1 0,-1 0-1,-1 1 1,0 0 0,11 24-1,-11-17-88,-1 0 1,-1 0-1,-1 0 0,0 1 1,-2 0-1,0 0 0,-2 0 0,0 25 1,-2 56 59,-4-1 1,-5-1 0,-22 104 0,18-146-7,-2-2 1,-2 1-1,-3-2 1,-2 0-1,-3-2 1,-52 83 0,53-104-62,-1-2 1,-2-1 0,-1-1-1,-1-1 1,-2-2 0,-36 24-1,-37 31-22,102-79-18,-48 47 49,46-45-72,1 1 1,0 0 0,0 0-1,0 1 1,0-1 0,0 1-1,1-1 1,0 1 0,0 0-1,1 0 1,-2 6 0,3-11-8,1 1-1,-1-1 1,1 0 0,-1 1 0,1-1-1,0 0 1,-1 1 0,1-1-1,-1 0 1,1 0 0,0 0 0,-1 1-1,1-1 1,0 0 0,-1 0 0,1 0-1,0 0 1,-1 0 0,1 0 0,0 0-1,-1 0 1,1-1 0,0 1-1,-1 0 1,1 0 0,0 0 0,-1-1-1,1 1 1,-1 0 0,2-1 0,25-9-435,49-40-4317,-42 23-920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9:31.440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721 167 8858,'-3'-22'1425,"0"-42"-5945,12 31 8532,-1 18-1772,7-17 2629,-15 32-4851,-16 13 236,-27 31 8,1 2 1,-60 86 0,-51 109 418,115-178-370,2 1 0,4 2 0,2 1-1,3 2 1,-33 133 0,52-167-446,-1 1 1,-1-2-1,-20 42 1,23-60-199,-1 0 0,-1 0 0,-1 0 0,0-2 0,-1 1 0,-1-1-1,0-1 1,-19 17 0</inkml:trace>
  <inkml:trace contextRef="#ctx0" brushRef="#br0" timeOffset="839.83">756 306 6385,'24'-9'8378,"25"10"-5041,-29 1-2706,-9-2-553,0 0 1,-1 1 0,1 1-1,-1 0 1,1 0 0,-1 1-1,0 0 1,0 1 0,0 0 0,0 1-1,-1 0 1,12 8 0,-17-10-100,0 0 1,-1 0 0,1 1 0,0-1 0,-1 1 0,0 0 0,0 0-1,0 0 1,-1 0 0,1 1 0,-1-1 0,0 1 0,0 0 0,-1-1-1,1 1 1,-1 0 0,0 0 0,0 0 0,-1 0 0,1 0-1,-1 0 1,0 0 0,-1 0 0,1 0 0,-1 0 0,0 0 0,-3 9-1,-1-1-25,0-1-1,-2 0 0,1 0 0,-1 0 0,-1 0 1,0-1-1,-1-1 0,-19 19 0,-87 69-594,41-47 208,52-37 307,0 1 0,0 1 1,1 1-1,-27 29 0,45-43 115,0 0-1,1 1 1,-1-1 0,1 1-1,0 0 1,0-1 0,0 1 0,0 0-1,0 0 1,1 0 0,0 1-1,0-1 1,0 0 0,1 0-1,-1 1 1,1-1 0,0 0-1,0 1 1,0-1 0,1 0 0,1 8-1,0-7 36,1 0 0,-1 0 0,1 0 0,0 0 0,0-1 0,0 1-1,1-1 1,-1 0 0,1 0 0,0 0 0,1 0 0,-1-1 0,0 0 0,1 1 0,0-2-1,6 4 1,23 9 279,68 21-1,-62-23-162,44 20 1,-57-26-1036</inkml:trace>
  <inkml:trace contextRef="#ctx0" brushRef="#br0" timeOffset="1419.91">1245 444 13291,'-2'2'365,"1"0"0,-1 0 0,1 0 0,0 1 0,0-1 0,0 0 1,0 1-1,1-1 0,-1 1 0,0 2 0,1 49 546,1-32-625,-1 9-215,3 1 0,0-1 0,3 1 0,17 59 0,-18-74-85,0-2 1,1 1 0,1-1-1,1 0 1,0 0 0,1-1-1,1 0 1,0 0 0,1-1-1,0-1 1,14 13 0,-22-23 18,0 1 1,0 0 0,0-1-1,0 0 1,1 0 0,-1 0-1,1 0 1,-1 0 0,1-1-1,0 0 1,0 1 0,-1-1 0,1-1-1,0 1 1,0 0 0,0-1-1,0 0 1,0 0 0,0 0-1,0-1 1,0 1 0,0-1-1,0 0 1,0 0 0,-1 0-1,1-1 1,0 1 0,-1-1-1,1 0 1,-1 0 0,1 0 0,-1 0-1,0-1 1,0 1 0,0-1-1,0 0 1,-1 0 0,1 0-1,-1 0 1,0-1 0,3-4-1,10-18 25,-2 0-1,-1-1 0,-1-1 1,-1 0-1,8-38 0,-20 85-108,1 0 0,1-1 0,4 34-1,-3-40 63,0 1 13,1 1 1,1 0-1,0-1 1,1 1 0,1-1-1,0 0 1,0-1-1,2 1 1,13 20 0,-17-29 14,-1 0 1,1 0 0,0 0-1,0-1 1,0 1 0,1-1-1,-1 0 1,1 0 0,0 0 0,0-1-1,0 1 1,0-1 0,0 0-1,1 0 1,-1 0 0,1-1-1,-1 1 1,1-1 0,0 0 0,-1-1-1,1 1 1,0-1 0,-1 0-1,1 0 1,0 0 0,0-1 0,-1 0-1,1 0 1,-1 0 0,1 0-1,-1-1 1,7-2 0,-5 0 10,-1 0 0,1 0 1,-1 0-1,0 0 1,0-1-1,0 0 0,-1 0 1,0-1-1,0 1 0,0-1 1,-1 0-1,1 0 1,-1 0-1,-1 0 0,1 0 1,-1-1-1,0 1 0,-1-1 1,2-11-1,2-13 100,-2-1 0,-2-54 1,-1 78-112,-3-39 60,-3 1-1,-1-1 1,-3 1-1,-22-63 0,-7-34-639,50 189-9328</inkml:trace>
  <inkml:trace contextRef="#ctx0" brushRef="#br0" timeOffset="2020.16">2244 1206 11090,'0'0'4785,"-1"72"-3576,1-42-673,0 2-352,0-7-184,0-3-128,0-7-472,3-3-633</inkml:trace>
  <inkml:trace contextRef="#ctx0" brushRef="#br0" timeOffset="3249.78">2246 637 11570,'0'0'8826,"28"-2"-8730,-19 2-96,1 0 0,3 0-128,2 0 56,0 3-176,2-2-120,-2-1-104,2 0-288,1 0-576,-2 0-1465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6:55:19.680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27 447 2697,'-24'-11'9139,"23"9"-8758,0 1-244,1-1 1,0 1 0,0 0 0,-1 0-1,1-1 1,0 1 0,0 0-1,0 0 1,0-1 0,0 1 0,1 0-1,-1 0 1,0-1 0,1 1-1,-1 0 1,1 0 0,-1 0-1,1-1 1,-1 1 0,1 0 0,0 0-1,-1 0 1,1 0 0,0 0-1,0 0 1,0 0 0,0 1-1,0-1 1,0 0 0,0 0 0,0 1-1,2-2 1,24-13 513,52-22 0,-71 34-668,0 0-1,-1 1 1,1-1-1,0 2 0,0-1 1,1 1-1,-1 0 1,0 1-1,0 0 0,0 0 1,1 1-1,10 2 0,-17-2 2,-1 0 0,1-1 0,0 1 0,-1 0 0,1 0 0,-1 0 0,1 0 0,-1 0 0,0 0 0,0 0 0,1 0 0,-1 1-1,0-1 1,0 1 0,0-1 0,0 0 0,0 1 0,0 0 0,-1-1 0,2 3 0,-1 1 3,0 0 1,0 0 0,0 0-1,-1 0 1,1 0-1,-1 0 1,-1 6 0,0 3 6,-1-1 0,-1 1 1,0-1-1,-8 19 0,-10 13-61,-2-2 0,-2 0 0,-2-2 0,-2-1 0,-1-1 0,-37 35 0,66-74 62,1 1 0,0-1 0,-1 0 0,1 0 0,0 1 0,-1-1 0,1 0 0,0 1 0,0-1 0,-1 0 0,1 1 0,0-1 0,0 0 1,-1 1-1,1-1 0,0 0 0,0 1 0,0-1 0,0 1 0,0-1 0,0 1 0,0-1 0,0 0 0,0 1 0,0-1 0,0 1 0,0-1 0,0 1 0,0-1 1,0 0-1,0 1 0,0-1 0,0 1 0,0-1 0,1 0 0,-1 1 0,20 3-65,44-11 87,-39 3-23,117 4 158,-16 2-1256,-124-3 796,0 1 0,0-1-1,0 1 1,0-1 0,0 0-1,0 0 1,0 0 0,0 0 0,0 0-1,0 0 1,0 0 0,-1-1 0,1 1-1,0-1 1,-1 1 0,1-1 0,-1 0-1,0 0 1,3-3 0</inkml:trace>
  <inkml:trace contextRef="#ctx0" brushRef="#br0" timeOffset="884">909 258 8978,'0'0'3266,"-8"-1"-2991,1-1-137,0 2 0,0-1 0,0 1 0,0 0 1,-1 1-1,1-1 0,0 1 0,0 1 0,0-1 1,0 1-1,1 1 0,-9 3 0,1 3-27,0 0 0,1 1-1,0 0 1,1 1 0,1 1 0,-1 0 0,2 0 0,0 1-1,0 1 1,1 0 0,1 0 0,0 0 0,1 1-1,1 0 1,0 1 0,1-1 0,1 1 0,0 0-1,1 0 1,1 0 0,1 1 0,0 26 0,2-40-110,0 1 0,0 0 0,0-1 0,1 1 1,-1 0-1,1-1 0,0 0 0,0 1 1,0-1-1,1 0 0,-1 0 0,1 0 0,-1 0 1,1-1-1,0 1 0,0-1 0,0 0 1,1 1-1,-1-1 0,0-1 0,1 1 0,-1 0 1,1-1-1,0 0 0,-1 0 0,1 0 0,7 1 1,11 1-29,-1 0 1,1-1-1,32-1 1,-49-1 3,20 0-432,-1-2 0,35-6 0,11-12-4016</inkml:trace>
  <inkml:trace contextRef="#ctx0" brushRef="#br0" timeOffset="1332.88">1471 161 12643,'-2'2'192,"0"0"1,0 0 0,0 0 0,0 0 0,1 0-1,-1 1 1,0-1 0,1 1 0,0-1-1,-1 1 1,1-1 0,0 1 0,0 0 0,1-1-1,-1 1 1,0 0 0,1 5 0,-2 55-189,2-46 361,13 209 652,-3-113-3173</inkml:trace>
  <inkml:trace contextRef="#ctx0" brushRef="#br0" timeOffset="1835.64">1424 131 13987,'2'-5'183,"0"-1"0,0 1-1,0 0 1,1 0 0,0 0 0,0 0 0,0 0 0,0 1-1,1-1 1,0 1 0,0 0 0,0 0 0,0 0 0,1 1-1,-1-1 1,1 1 0,0 0 0,0 1 0,0-1 0,1 1-1,8-3 1,11-4-246,0 2 0,1 0-1,33-4 1,-54 11 80,5-2-42,1 0-1,-1 1 1,0 1 0,1-1 0,18 4 0,-27-3 13,0 0 0,0 1 0,0 0 0,1 0 0,-1-1 0,-1 1 0,1 1-1,0-1 1,0 0 0,0 0 0,0 1 0,-1-1 0,1 1 0,-1-1 0,1 1 0,-1-1 0,0 1 0,0 0 0,1 0 0,-1 0 0,0 0 0,-1 0 0,1 0 0,0 0 0,0 0 0,-1 0 0,0 0 0,1 0 0,-1 1 0,0-1 0,0 0 0,0 0 0,0 3 0,-1 4 14,0 0-1,0 0 1,-1 0 0,0 0-1,-1 0 1,0 0 0,0 0-1,-1-1 1,0 0-1,0 1 1,-1-2 0,0 1-1,-1 0 1,-8 9 0,-4 1-34,0 0 1,-1-1 0,-1-1-1,-22 14 1,41-29-16,-1 0 1,0 1-1,1-1 0,-1 1 1,1 0-1,-1-1 0,1 1 0,0 0 1,0 0-1,0-1 0,0 1 1,0 0-1,0 0 0,0 0 1,1 0-1,-1 1 0,1-1 1,-1 0-1,1 0 0,0 0 1,0 0-1,0 0 0,0 1 0,0-1 1,1 0-1,-1 0 0,1 0 1,-1 0-1,1 0 0,0 0 1,0 0-1,0 0 0,0 0 1,0 0-1,0 0 0,0-1 0,3 4 1,5 8 147,1-1 0,1 0 0,21 20 0,-30-30-87,21 17 318,1-1 0,1-2 1,0 0-1,45 20 0,39 24-188,-103-56-495,-1-1-1,1 2 1,-1-1-1,-1 1 1,1-1-1,-1 1 1,1 1-1,-1-1 1,-1 1-1,1-1 0,-1 1 1,0 0-1,0 0 1,2 8-1</inkml:trace>
  <inkml:trace contextRef="#ctx0" brushRef="#br0" timeOffset="2831.07">27 1132 8874,'65'19'5004,"-28"-16"-4201,-1-2 1,1-1 0,62-8 0,110-31-13,-73 13-260,71-6-383,398-9 0,-528 49-232,-61-6-179,0 0 0,0 0 0,0-2 1,27-1-1,-4-13-3895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6:55:28.293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965 301 9458,'-18'-11'6592,"17"9"-6262,0 1-296,1 1 0,-1-1 0,1 0 0,-1 0 0,0 0-1,1 0 1,-1 1 0,0-1 0,0 0 0,0 1 0,0-1 0,1 1 0,-1-1 0,0 1 0,0-1-1,0 1 1,0-1 0,0 1 0,0 0 0,0 0 0,0 0 0,0-1 0,0 1 0,0 0-1,-1 0 1,1 0 0,0 1 0,0-1 0,0 0 0,0 0 0,0 0 0,0 1 0,0-1 0,-1 1-1,-6 4-19,0-1 0,1 1 0,0 0-1,0 0 1,0 1 0,1 0-1,0 0 1,0 1 0,-6 9-1,-44 68 114,37-52-79,2 1-1,-19 48 0,31-67-14,0 1-1,1 0 1,1 0-1,0 0 0,1 0 1,1 0-1,0 1 1,3 26-1,-1-33-15,1-1 0,1 0 0,-1 0 0,2 0-1,-1 0 1,1 0 0,0 0 0,0-1 0,1 0 0,0 0 0,0 0 0,1-1 0,0 0 0,0 0 0,9 7-1,-4-5-8,-1 0 0,1-1-1,0-1 1,1 1 0,-1-2-1,1 0 1,0 0-1,1-1 1,19 3 0,-16-4-9,1-1 1,0-1-1,0 0 1,-1-1-1,1-1 0,22-4 1,-31 3-2,1 0 0,-1 0 0,0-1 0,-1 0 0,1-1 0,0 1 0,-1-1-1,0-1 1,0 1 0,0-1 0,0-1 0,-1 1 0,0-1 0,10-11 0,-7 4-8,0 0 1,-1 0-1,-1-1 1,0 1-1,0-2 1,-1 1-1,-1-1 1,-1 0-1,0 0 1,-1 0-1,-1 0 1,0-1-1,0-24 1,-3 31-25,1 1 1,-2-1 0,1 0 0,-1 0 0,-1 1-1,1-1 1,-1 1 0,-1-1 0,0 1-1,0 0 1,0 1 0,-1-1 0,0 1-1,-1 0 1,1 0 0,-1 0 0,-1 1-1,1 0 1,-1 0 0,0 1 0,-1-1-1,1 2 1,-1-1 0,-15-6 0,18 9-114,1 0 1,-1 0-1,0 1 1,0-1 0,0 1-1,-1 0 1,1 0-1,0 1 1,0-1-1,0 1 1,0 0 0,-1 1-1,1-1 1,0 1-1,0 0 1,-10 4-1,9-2-530,-1 0 0,1 1-1,0-1 1,0 2 0,0-1-1,0 1 1,-5 6-1</inkml:trace>
  <inkml:trace contextRef="#ctx0" brushRef="#br0" timeOffset="1137.95">1116 783 12683,'0'0'2512,"50"44"-1488,-18-21-631,2 1 183,2-2-576,-3-4-184,-2-4-1345,1-4 449,-10-3-1008</inkml:trace>
  <inkml:trace contextRef="#ctx0" brushRef="#br0" timeOffset="1569.59">1371 50 8674,'7'-6'397,"1"1"0,0 0 1,0 0-1,0 1 0,0 0 1,0 0-1,1 1 0,0 0 0,0 0 1,0 1-1,0 0 0,0 1 1,13-1-1,-19 2-388,1 0 1,-1 0-1,1 0 1,-1 0-1,1 0 1,-1 1-1,1 0 1,-1 0-1,0 0 1,0 0-1,1 0 1,-1 0-1,0 1 1,0 0-1,0 0 1,0 0-1,0 0 1,-1 0-1,1 0 1,-1 1-1,1-1 1,-1 1-1,0-1 1,0 1-1,0 0 1,0 0-1,-1 0 1,1 0-1,-1 1 1,0-1-1,0 0 1,0 0-1,0 1 1,0-1-1,-1 1 0,1-1 1,-1 5-1,0-3-6,0-1 0,0 1 0,0 0 0,-1 0 0,1 0 0,-1-1 0,0 1-1,-1 0 1,1-1 0,-1 1 0,0-1 0,0 1 0,0-1 0,-1 0-1,0 0 1,-5 7 0,-2-2 11,1-1 0,-1 0 0,0-1 0,-21 12-1,22-15-18,1 0-1,0 1 1,0 1-1,0-1 1,0 1-1,1 0 1,0 1-1,1 0 1,-1 0-1,1 0 1,-8 15-1,13-21 7,0 1-1,0-1 1,0 1-1,0 0 1,1-1-1,-1 1 1,1 0-1,-1-1 1,1 1-1,0 0 1,-1 0-1,1-1 1,0 1-1,0 0 1,0 0-1,1-1 0,-1 1 1,0 0-1,1 0 1,-1-1-1,1 1 1,-1 0-1,1-1 1,0 1-1,1 2 1,0-2 18,0-1 1,1 1 0,-1 0 0,1 0-1,-1-1 1,1 0 0,-1 1-1,1-1 1,0 0 0,-1 0 0,1 0-1,0-1 1,0 1 0,3 0-1,6 0 37,1 0 0,0-1 0,-1 0 1,1-1-1,0-1 0,14-3 0,0-5 73,1-1-775</inkml:trace>
  <inkml:trace contextRef="#ctx0" brushRef="#br0" timeOffset="3903.53">68 419 4113,'-7'-6'8365,"7"6"-8279,-1 0 0,1-1 0,-1 1 0,1 0 0,0 0 0,-1 0 0,1-1 0,-1 1 0,1 0 0,-1 0 0,1 0 0,-1 0 0,1 0 0,-1 0 0,1 0 0,-1 0 0,1 0 0,-1 0 0,1 0 0,-1 0 0,1 0 0,-1 0 0,1 1 0,-1-1 0,1 0 0,-1 0 0,1 0 0,-2 2 344,1-1-345,0 30 2292,1-23-2846,43 387 922,-40-381-755,5 28-114,2-20-4340</inkml:trace>
  <inkml:trace contextRef="#ctx0" brushRef="#br0" timeOffset="4471.06">0 377 8586,'4'-4'2187,"3"-2"-1957,0 0 1,1 1-1,0-1 0,0 2 0,0-1 1,1 1-1,-1 0 0,1 1 1,0 0-1,0 0 0,1 1 1,-1 0-1,0 1 0,1 0 0,10 0 1,4 0-234,0 1 0,0 1 0,0 2 0,-1 0 0,28 8 0,-49-11 3,0 0 0,0 0 0,0 1 0,-1-1 0,1 1 0,0 0 0,0 0 0,0-1-1,-1 1 1,1 0 0,-1 0 0,1 1 0,-1-1 0,1 0 0,-1 0 0,1 1-1,-1-1 1,0 1 0,0-1 0,0 1 0,0 0 0,0-1 0,0 1 0,0 0 0,-1-1-1,1 1 1,0 0 0,-1 0 0,0 0 0,1 0 0,-1 0 0,0 0 0,0 0 0,0-1-1,0 1 1,0 0 0,-1 0 0,1 0 0,0 0 0,-1 0 0,0 0 0,1-1-1,-1 1 1,0 0 0,0 0 0,-1 1 0,-6 11 22,-1 0-1,0 0 1,-1-1 0,-15 16 0,14-16-36,-12 15-292,8-9 524,-1 0 0,-19 17 0,30-31-579,-1-1 1,1 0-1,-1 0 0,0 0 0,0-1 0,0 0 0,-1 0 0,1 0 0,-1-1 0,1 0 0,-13 2 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8:22.771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1 37 11498,'0'-1'149,"1"0"-1,-1-1 0,1 1 0,0 0 0,-1 0 0,1-1 0,0 1 0,0 0 0,0 0 0,0 0 0,0 0 1,0 0-1,0 0 0,0 0 0,0 0 0,0 0 0,0 1 0,1-1 0,-1 0 0,0 1 0,1-1 0,-1 1 1,0-1-1,1 1 0,-1 0 0,1 0 0,-1-1 0,2 1 0,55-6-641,-41 5 868,-4 0-355,-2-1-1,0 1 0,0 0 0,0 1-1,0 0 1,-1 0 0,18 4 0,-26-3-19,-1 0 0,0 0-1,1 0 1,-1 0-1,0 0 1,0 0-1,0 0 1,0 1 0,0-1-1,0 0 1,-1 1-1,1-1 1,0 0-1,-1 1 1,1-1 0,-1 1-1,1-1 1,-1 1-1,1-1 1,-1 1-1,0 0 1,0-1 0,0 1-1,0-1 1,0 1-1,0-1 1,-1 4-1,0 1-1,0 0 0,0 0 0,-1 0 0,1 0 0,-6 11 0,-2 0 13,-2-1 0,0 0 0,-18 18-1,19-23-10,0 1-1,1 0 1,0 1-1,1-1 0,0 2 1,-8 19-1,16-32 0,-1 0 0,0 1 1,1-1-1,0 0 0,-1 1 0,1-1 0,0 1 1,0-1-1,-1 1 0,1-1 0,0 1 0,1-1 1,-1 1-1,0-1 0,0 0 0,1 1 0,-1-1 1,1 1-1,-1-1 0,1 0 0,-1 1 0,1-1 1,0 0-1,0 0 0,-1 1 0,3 0 0,-1 0-1,0-1-1,1 1 1,-1-1-1,1 0 1,-1 0-1,1 0 1,0 0-1,-1 0 1,1 0-1,0-1 0,0 0 1,5 1-1,5-1 6,1-1 0,-1 0-1,0-1 1,26-6 0,-33 6-211,40-7 667,-45 8-574,0 1 1,0 0-1,0 0 1,0 0-1,0 0 1,0 0-1,0 0 1,0 1 0,0-1-1,0 0 1,0 1-1,0-1 1,0 0-1,0 1 1,0-1 0,0 1-1,0-1 1,0 1-1,0 0 1,-1-1-1,1 1 1,0 0 0,0 0-1,-1-1 1,1 1-1,0 0 1,-1 0-1,1 0 1,-1 0-1,1 0 1,-1 0 0,0 0-1,1 0 1,-1 0-1,0 2 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8:21.151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361 12 6001,'-6'-11'8103,"-3"12"-7974,1 0-1,0 1 0,-1 0 0,1 0 1,0 1-1,0 0 0,1 1 0,-1 0 1,0 0-1,1 0 0,0 1 0,0 0 0,-7 7 1,-10 10-153,0 1 0,-21 27 1,27-27 30,1 0 0,1 2 0,0-1 0,2 2 0,1 0 1,-9 29-1,15-37-7,1 0 1,1 1 0,1 0 0,1 0 0,1 0-1,0 0 1,1 0 0,1 0 0,1 0 0,4 24-1,-3-35-51,0 0 0,0 0-1,1-1 1,0 1 0,0 0-1,1-1 1,0 0-1,0 0 1,0 0 0,1 0-1,0-1 1,1 1 0,-1-1-1,1-1 1,1 1 0,-1-1-1,1 0 1,-1-1-1,1 1 1,1-1 0,-1-1-1,16 6 1,-13-6-14,0 0 1,0-1-1,0-1 1,0 0-1,0 0 1,1-1-1,-1 0 1,0-1-1,0 0 1,0 0-1,1-1 0,-1-1 1,-1 0-1,1 0 1,0-1-1,-1 0 1,18-10-1,-10 2 79,0 0-1,-1-1 1,-1-1-1,0-1 1,-1 0-1,0 0 1,-1-2-1,-1 1 1,-1-2-1,0 1 1,-1-2-1,14-36 1,-16 32 200,-1 0 1,-1 0 0,-1-1-1,-1 0 1,-1 0 0,-1-1-1,-2 1 1,0 0-1,-1-1 1,-8-40 0,7 54-120,-1 0 1,1 0 0,-2 1-1,0 0 1,0-1-1,-1 1 1,0 1 0,-11-16-1,13 21-61,-1 0-1,0 0 1,0 0-1,0 0 0,0 1 1,-1 0-1,1 0 1,-1 0-1,0 0 1,0 1-1,0 0 1,0 0-1,0 0 1,-1 1-1,1-1 1,0 1-1,-1 1 0,1-1 1,-7 1-1,-3-1-94,0 2-1,1 0 0,-1 0 0,0 2 1,1-1-1,0 2 0,0 0 0,0 1 1,0 0-1,-22 13 0,26-12-604,0 1 0,1 0-1,0 0 1,0 1 0,1 0-1,0 1 1,0 0 0,-10 16-1,2 1-4362</inkml:trace>
  <inkml:trace contextRef="#ctx0" brushRef="#br0" timeOffset="415.35">323 522 12899,'0'0'2088,"72"43"-1720,-31-17-200,2 4-160,0 0 104,-4-1-112,-6-3 0,-2-3-256,-7-4-224,-3-5-72,-5-1-200,1 0-368,-4-3-449</inkml:trace>
  <inkml:trace contextRef="#ctx0" brushRef="#br0" timeOffset="2533.27">963 968 10186,'0'0'3185,"12"73"-2649,-5-50-416,0-2-104,-2-2-16,-1-3-64,-2-2-64,-2-3-224,0-5-416</inkml:trace>
  <inkml:trace contextRef="#ctx0" brushRef="#br0" timeOffset="3149.47">873 468 11618,'0'0'4345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8:27.133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0 17 13243,'5'-6'5429,"19"1"-4488,28 1-1227,178 3-1591,-229 0 1725,0 1 0,-1 0 0,1 0-1,0 0 1,-1 0 0,1 0-1,0 0 1,0 0 0,-1 1 0</inkml:trace>
  <inkml:trace contextRef="#ctx0" brushRef="#br0" timeOffset="1">27 358 12947,'0'0'3689,"97"-8"-3497,-51 4-192,2 1-248,11 0-1449,-10 3-1023,-10-2-4842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8:27.682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0 74 9234,'4'-5'7099,"17"-3"-4745,18-3-2818,-11 4 471,1 1 1,1 1 0,-1 2 0,1 1-1,45 3 1,-74-1-14,1 0 0,-1 1 0,0-1-1,0 0 1,1 1 0,-1 0 0,0-1 0,0 1-1,0 0 1,0-1 0,0 1 0,0 0 0,0 0-1,0 0 1,0 0 0,0 0 0,0 0 0,-1 0-1,1 0 1,0 0 0,-1 1 0,1-1 0,-1 0-1,1 0 1,-1 1 0,0-1 0,1 0 0,-1 0-1,0 1 1,0-1 0,0 0 0,0 1-1,0-1 1,0 0 0,-1 1 0,1-1 0,0 0-1,0 0 1,-1 1 0,1-1 0,-2 2 0,0 6-79,-1-1 0,0 1 0,0-1 0,-9 14 0,-15 18-229,-45 50 1,51-67 295,1 1 0,1 0 1,1 2-1,1 0 0,2 1 1,-16 35-1,29-58 15,1 0-1,-1 0 1,1 1-1,0-1 1,0 0 0,0 1-1,1-1 1,0 1-1,-1-1 1,2 1 0,-1-1-1,0 1 1,1-1 0,1 5-1,-1-7 4,0 0 0,1 0 0,-1 0 0,1 0 0,-1-1 0,1 1-1,0 0 1,0-1 0,0 1 0,0-1 0,0 0 0,0 1 0,0-1 0,0 0 0,0 0 0,1-1 0,-1 1-1,0 0 1,1-1 0,-1 1 0,0-1 0,1 0 0,-1 0 0,1 0 0,-1 0 0,4-1 0,17 0 60,1-2 0,-1-1 0,1-1 0,36-12 0,22-6-3076</inkml:trace>
  <inkml:trace contextRef="#ctx0" brushRef="#br0" timeOffset="1">926 1 11867,'0'0'3071,"-13"3"-2675,7-1-391,-25 6 270,-45 18 1,65-22-240,1 1 0,0 0 0,0 0 0,1 1 0,0 1 0,0 0 0,0 0 0,1 0 0,-11 13 0,11-9 12,0 1 0,1 0 0,1 0 0,0 0 0,1 1 0,0 0 0,1 0 0,0 0-1,1 1 1,0-1 0,0 26 0,2-33-29,1 0-1,0-1 0,0 1 0,0 0 0,1 0 1,0-1-1,0 1 0,1-1 0,0 1 1,0-1-1,0 1 0,0-1 0,1 0 1,0 0-1,0 0 0,0-1 0,1 1 0,-1-1 1,1 1-1,0-1 0,0 0 0,1-1 1,-1 1-1,1-1 0,0 0 0,0 0 0,0 0 1,0-1-1,0 0 0,8 3 0,3-2-373,0 0 0,1 0-1,-1-2 1,1 0-1,-1-1 1,21-2 0,8-3-1344,44-12 0,-16 0-2124</inkml:trace>
  <inkml:trace contextRef="#ctx0" brushRef="#br0" timeOffset="520.99">1841 147 13691,'0'0'3801,"-75"97"-3305,56-54-288,3 3-112,5 3 72,3 0-168,2-3-72,3-2-200,3-8-720,0-7 191,0-8-831</inkml:trace>
  <inkml:trace contextRef="#ctx0" brushRef="#br0" timeOffset="1286.83">1802 74 13715,'0'0'3083,"18"-5"-2851,21-3-208,67-5 1,-90 11-34,-1 2 1,1 0-1,0 0 1,-1 2-1,1 0 1,-1 0-1,1 2 1,26 9-1,-39-12 1,-1 0 0,0 0 0,0 0 0,0 0 1,0 1-1,0-1 0,0 0 0,0 1 0,-1 0 0,1 0 0,0-1 0,-1 1 0,1 0 0,-1 0 0,0 0 0,0 1 0,0-1 0,0 0 0,0 0 0,0 0 0,1 5 0,-2-3 2,0 0 1,0 0-1,-1 0 0,1 0 0,-1 0 1,0-1-1,0 1 0,0 0 0,0 0 1,-1-1-1,1 1 0,-4 4 0,-2 4 9,-1-1 0,-1 1 0,0-1-1,0-1 1,-1 1 0,-15 10 0,9-9-29,-2-1 0,1-2 0,-1 1 0,-1-2 0,1 0 0,-1-2 1,-1 0-1,-24 4 0,-12 5-747,54-14 709,0-1-1,0 1 1,0-1-1,0 1 1,0 0-1,0 0 1,1 0 0,-1 0-1,0 0 1,0 0-1,1 1 1,-1-1 0,1 1-1,-1-1 1,1 1-1,0-1 1,-1 1-1,1 0 1,0 0 0,0 0-1,0-1 1,0 1-1,0 0 1,1 0-1,-1 0 1,1 0 0,-1 1-1,1-1 1,0 0-1,0 0 1,0 0 0,0 0-1,0 0 1,0 0-1,0 0 1,1 0-1,-1 0 1,2 4 0,1 2 97,0 0 1,0-1-1,1 1 0,0-1 1,0 0-1,0 0 1,1 0-1,8 8 1,5 1 493,0 0 0,0-2 1,2 0-1,0-1 0,42 19 0,-34-17-399,-1 0-1,38 28 1,-47-21-3923</inkml:trace>
  <inkml:trace contextRef="#ctx0" brushRef="#br0" timeOffset="1287.83">2429 512 12019,'0'0'4745,"-31"68"-4497,27-41-40,1 1 64,3 1-192,0-2 56,0 1-96,0-3-40,0-2-280,3-5-136,0-5-769</inkml:trace>
  <inkml:trace contextRef="#ctx0" brushRef="#br0" timeOffset="1984.45">2593 188 14459,'0'0'2097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8:30.101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34 122 6857,'0'0'7786,"-4"2"-7771,-5 3-14,10 0 14,23 3 276,-21-8-237,22 6 198,0-2 0,0-1 0,0-2 0,47-1 0,102-20-156,-167 19-86,222-31 78,266-4 0,240 72 1023,-469 9-810,-134-19-238,-77-19-134,-1-2 0,1-3 0,0-3 0,0-1 0,-1-3-1,91-21 1,-105 21-667,-69 26 289,21-20-148,1 0-1,-1 0 1,0 0-1,0-1 0,1 0 1,-1 0-1,0-1 1,-9-2-1</inkml:trace>
  <inkml:trace contextRef="#ctx0" brushRef="#br0" timeOffset="678.38">81 626 13411,'0'4'1408,"0"11"-1040,-7 10 296,0 19-216,2 22 81,-2 18-321,1 5-96,2-14 24,0-19-120,1-20-16,3-5 0,-1 3-88,1 1-120,0-2-801,0-16-791</inkml:trace>
  <inkml:trace contextRef="#ctx0" brushRef="#br0" timeOffset="1282.27">0 531 14163,'0'0'2361,"12"0"-2193,13 0-120,14 0 120,9 0-160,5 0 0,4-4-8,-2-2-72,-5 1-16,-6 0-585,-7 1-455,-11 4-400,-16 0-425</inkml:trace>
  <inkml:trace contextRef="#ctx0" brushRef="#br0" timeOffset="1283.27">9 912 12395,'5'0'1432,"7"1"-896,8-1 672,10 0-343,7 0-449,4 1-408,-1 1-16,-2 0-529,8-2-1047,-10 0-944,-7 0-3242</inkml:trace>
  <inkml:trace contextRef="#ctx0" brushRef="#br0" timeOffset="1284.27">631 636 8586,'-10'34'5761,"-5"24"-4953,0 3 905,2 2-1169,8-4-264,3-16-200,2 8-80,0 2-96,2-5-528,9-3-1137,0-12-959</inkml:trace>
  <inkml:trace contextRef="#ctx0" brushRef="#br0" timeOffset="1865.16">589 497 13595,'0'0'3087,"12"-7"-2968,-4 2-121,0 1 1,0-1-1,0 2 1,1-1-1,-1 1 1,1 0-1,0 1 1,0 0 0,0 1-1,0 0 1,1 0-1,-1 1 1,0 0-1,0 0 1,0 1-1,13 3 1,-13-2-23,1 1-1,-1 0 1,0 1 0,0 0 0,0 1 0,-1 0 0,0 0 0,0 0 0,0 1 0,10 11 0,-16-15 22,0 0-1,0 0 1,0 1 0,0-1 0,0 1-1,-1 0 1,1-1 0,-1 1-1,0 0 1,0 0 0,0 0-1,0 0 1,0 0 0,-1 0 0,1 0-1,-1 0 1,0 0 0,0 0-1,0 0 1,0 0 0,-1 0 0,1 1-1,-1-1 1,1 0 0,-1-1-1,0 1 1,-1 0 0,1 0-1,0 0 1,-1-1 0,0 1 0,1 0-1,-1-1 1,0 0 0,0 1-1,-4 2 1,-5 5 6,0 0 0,-1-1 0,-1 0 0,1-1-1,-1 0 1,-1-1 0,1-1 0,-27 9 0,-45 24-1929,49-9-1751</inkml:trace>
  <inkml:trace contextRef="#ctx0" brushRef="#br0" timeOffset="1866.16">1138 1081 12291,'0'0'2456,"-25"74"-1648,21-41-520,4-5-272,0 0 56,0-4-80,3-2 8,1 0-200,0-4-40,-1 1-24,-2-2-240,1-2 48,-1-2-528,-1-3-641</inkml:trace>
  <inkml:trace contextRef="#ctx0" brushRef="#br0" timeOffset="2284.81">1236 815 15363,'-3'-3'1321,"1"0"-1073,2 2-56</inkml:trace>
  <inkml:trace contextRef="#ctx0" brushRef="#br0" timeOffset="2927.23">1694 756 10938,'0'0'7450,"85"-15"-7258,-39 5-192,2 2 0,0 0-80,-4 2-464,-6 1-72,-8 1-593,-5-2-911,-9 1-649</inkml:trace>
  <inkml:trace contextRef="#ctx0" brushRef="#br0" timeOffset="2928.23">1923 456 15283,'0'0'1825,"-27"79"-569,15-27-424,5 8-408,7-7-376,0 3-48,12-7-168,4-6-592,5-10-128,6-7-1521,-5-10-1808</inkml:trace>
  <inkml:trace contextRef="#ctx0" brushRef="#br0" timeOffset="3450.83">2437 423 15267,'10'-8'3478,"17"0"-3590,-23 7 343,18-5-303,1 1 0,-1 1 0,1 1 0,0 1 0,0 1 0,0 1 0,0 1 0,29 5 0,-50-5 49,1 0 1,0-1-1,0 1 1,0 1-1,0-1 1,-1 0-1,1 1 1,-1-1 0,1 1-1,-1 0 1,1 0-1,-1 0 1,0 0-1,0 0 1,0 0-1,0 1 1,0-1-1,-1 1 1,1-1-1,-1 1 1,1-1-1,-1 1 1,0 0-1,0 0 1,-1 0-1,1 0 1,0 0-1,-1 0 1,0 0-1,1 0 1,-1 0-1,0 0 1,-1 0-1,1 0 1,-1 0-1,1 0 1,-3 5-1,0 6 15,-2 0 0,0-1 0,0 1 0,-1-1 0,-1 0 0,-12 17 0,-13 15 1,-44 44 0,45-55-55,1 2 1,-35 55-1,62-87 55,0 1-1,1-1 1,0 1 0,0 0-1,0 0 1,0 0-1,1 0 1,0 0 0,0 0-1,0 0 1,1 0-1,0 0 1,0 1-1,1 8 1,0-11 10,0 1 0,0-1 0,0 0 0,0 0 0,1 0 0,0 0 0,-1-1 0,1 1 0,0 0 0,1-1 0,-1 1 0,0-1 0,1 0 0,-1 0 0,1 0 0,0 0 0,-1 0 1,1 0-1,0-1 0,0 0 0,0 1 0,0-1 0,6 1 0,23 5 105,0-2 0,1-1 0,0-1 0,62-3 0,-47-1-799,-25 0-1297,-6-3-922</inkml:trace>
  <inkml:trace contextRef="#ctx0" brushRef="#br0" timeOffset="3451.83">3320 813 11899,'-12'11'2304,"-4"5"-768,-2 8 9,-3 5-977,2 4-432,-1-1-136,1 2-264,-2 1-752,-13 12-1057,7-11-583,2-6-1297</inkml:trace>
  <inkml:trace contextRef="#ctx0" brushRef="#br0" timeOffset="3938.24">3083 433 12427,'0'0'3550,"18"13"-3133,148 99-103,-152-103-314,-1 1 1,0 0-1,0 0 1,-1 1-1,-1 1 1,0 0-1,0 1 1,-1 0-1,13 23 1,-12-13-5,0 0 1,-2 1 0,0 0 0,-2 0-1,7 37 1,10 94-112,-24-154 41,0 0-1,1 0 1,-1 0 0,0 0-1,1 0 1,-1 0-1,0 0 1,1 0 0,-1 0-1,1 0 1,0 0 0,-1 0-1,1 0 1,0 0-1,-1 0 1,1 0 0,0-1-1,0 1 1,0 0-1,0-1 1,0 1 0,-1-1-1,3 2 1</inkml:trace>
  <inkml:trace contextRef="#ctx0" brushRef="#br0" timeOffset="4431.08">3693 452 10298,'0'0'4176,"-7"15"-3208,-2 6-621,1 1-1,0 0 1,2 1 0,0 0 0,-2 32-1,5-26-85,0-3-145,1-1-1,2 0 1,0 0 0,1 1 0,2-1 0,7 34-1,-10-56-115,1 0-1,0-1 0,0 1 0,0 0 1,0 0-1,0-1 0,1 1 1,-1 0-1,1-1 0,0 1 1,-1-1-1,1 0 0,0 0 0,1 0 1,-1 0-1,0 0 0,0 0 1,1 0-1,-1-1 0,1 1 1,0-1-1,-1 0 0,1 0 0,0 0 1,0 0-1,0 0 0,0-1 1,0 1-1,-1-1 0,1 0 1,0 1-1,3-2 0,0 0-17,0-1 0,0 1 0,0-1 0,0-1 1,0 1-1,-1-1 0,1 0 0,-1 0 0,0-1 0,0 0 0,0 1 0,-1-2 0,1 1 0,5-7 0,9-15-245,-1-1 0,-1 0 0,-1-2 0,21-50-1,-11 23-229,-26 54 443,-3 41 269,-4-4 52,1 0 1,2 0-1,1 62 0,3-94-261,1-1-1,-1 1 0,1-1 0,-1 1 0,1-1 0,0 1 1,0-1-1,0 0 0,0 0 0,1 0 0,-1 1 0,0-1 1,1 0-1,0 0 0,-1-1 0,1 1 0,0 0 0,0-1 1,0 1-1,0-1 0,0 1 0,0-1 0,1 0 0,-1 0 1,0 0-1,1 0 0,-1 0 0,0-1 0,1 1 0,-1-1 0,1 0 1,3 1-1,-1-1 0,0 0 0,-1 0 0,1 0 0,0 0 0,-1-1 1,1 1-1,0-1 0,-1-1 0,1 1 0,-1-1 0,0 1 0,1-1 1,-1 0-1,0-1 0,0 1 0,0-1 0,3-3 0,2-5 2,-1 0 0,0 0-1,-1-1 1,0 0 0,-1 0 0,0-1 0,-1 0-1,-1 0 1,0 0 0,0 0 0,2-24-1,-2 7-37,-2 0 1,0 0-1,-2-1 0,-5-37 0,-12 4-2959</inkml:trace>
  <inkml:trace contextRef="#ctx0" brushRef="#br0" timeOffset="5262.86">4285 1010 8602,'0'0'3217,"-15"64"-1441,8-29-176,0 3-416,1 0-703,2-3-385,0-5 16,2-7-112,1-8-64,1-6-256,13-41-6338</inkml:trace>
  <inkml:trace contextRef="#ctx0" brushRef="#br0" timeOffset="5263.86">4381 665 10490,'0'0'2945,"0"8"-2801,0-1-144,4-1-856</inkml:trace>
  <inkml:trace contextRef="#ctx0" brushRef="#br0" timeOffset="6347.58">2600 106 4457,'0'0'8244,"34"-17"-3807,-11 16-4101,0 2 0,36 6 0,29 1-86,399-32-301,-341 14-154,91-23 165,-160 20-39,148-8-1,-156 22 199,114-4 110,-156 3-576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16T07:18:42.581"/>
    </inkml:context>
    <inkml:brush xml:id="br0">
      <inkml:brushProperty name="width" value="0.2" units="cm"/>
      <inkml:brushProperty name="height" value="0.2" units="cm"/>
      <inkml:brushProperty name="color" value="#004F8B"/>
    </inkml:brush>
  </inkml:definitions>
  <inkml:trace contextRef="#ctx0" brushRef="#br0">312 424 4609,'-8'-3'13012,"-3"17"-13368,-15 13 206,-99 110 827,107-116-1280,2 2-1,0 0 1,2 1-1,-19 40 1</inkml:trace>
  <inkml:trace contextRef="#ctx0" brushRef="#br0" timeOffset="382.05">23 13 10266,'0'0'1038,"29"27"-980,-8-1-13</inkml:trace>
  <inkml:trace contextRef="#ctx0" brushRef="#br0" timeOffset="784.71">23 13 3529,'-22'-12'8858,"37"14"-7819,34 17-634,-1 1 1,-1 3 0,-1 1-1,69 51 1,-95-58-305,-2 0 0,0 2 1,-1 0-1,-1 1 0,-1 1 1,0 0-1,-2 1 0,-1 1 0,0 0 1,15 47-1,-14-28-227,-2 2 0,-2-1 0,-2 1 0,-2 0 1,0 67-1,-5-107-373,0 2-880</inkml:trace>
  <inkml:trace contextRef="#ctx0" brushRef="#br0" timeOffset="1397.04">905 567 14931,'0'0'1729,"4"0"-1009,6 0-296,7 2-352,3 3-56,7 2 32,-1 1-48,1-2-96,-4 1-256,-3-2-304,-3-1-193,-3 1-511,-6-2-312</inkml:trace>
  <inkml:trace contextRef="#ctx0" brushRef="#br0" timeOffset="2616.07">876 963 12643,'7'0'1952,"7"0"-1168,9 0 665,11-2-977,5 1-328,4 1-144,0 0-32,-4 5-384,4 7-1401,-11-1-1263,-10-4 375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B6D97-D557-4AC8-8455-4BDBFDB6AE35}">
  <dimension ref="A1:M9"/>
  <sheetViews>
    <sheetView tabSelected="1" zoomScale="175" zoomScaleNormal="175" workbookViewId="0">
      <selection activeCell="B9" sqref="B9"/>
    </sheetView>
  </sheetViews>
  <sheetFormatPr defaultRowHeight="15" x14ac:dyDescent="0.25"/>
  <cols>
    <col min="1" max="1" width="11.28515625" style="2" customWidth="1"/>
    <col min="2" max="2" width="12.28515625" style="2" customWidth="1"/>
    <col min="3" max="4" width="9.140625" style="2"/>
    <col min="5" max="5" width="12" style="2" customWidth="1"/>
    <col min="6" max="6" width="9.140625" style="2"/>
    <col min="7" max="10" width="9.140625" style="7"/>
    <col min="11" max="16384" width="9.140625" style="2"/>
  </cols>
  <sheetData>
    <row r="1" spans="1:13" s="3" customFormat="1" ht="30" x14ac:dyDescent="0.25">
      <c r="A1" s="29" t="s">
        <v>0</v>
      </c>
      <c r="B1" s="29" t="s">
        <v>6</v>
      </c>
      <c r="C1" s="29" t="s">
        <v>7</v>
      </c>
      <c r="D1" s="29" t="s">
        <v>12</v>
      </c>
      <c r="E1" s="29" t="s">
        <v>15</v>
      </c>
      <c r="F1" s="29" t="s">
        <v>16</v>
      </c>
      <c r="G1" s="39" t="s">
        <v>17</v>
      </c>
      <c r="H1" s="39" t="s">
        <v>18</v>
      </c>
      <c r="I1" s="39" t="s">
        <v>23</v>
      </c>
      <c r="J1" s="6"/>
      <c r="K1" s="3" t="s">
        <v>8</v>
      </c>
      <c r="L1" s="3">
        <v>10</v>
      </c>
      <c r="M1" s="3" t="s">
        <v>9</v>
      </c>
    </row>
    <row r="2" spans="1:13" x14ac:dyDescent="0.25">
      <c r="A2" s="31" t="s">
        <v>1</v>
      </c>
      <c r="B2" s="31">
        <v>600</v>
      </c>
      <c r="C2" s="31">
        <v>3</v>
      </c>
      <c r="D2" s="32">
        <f>INT(SQRT((2*$L$1*B2)/(C2*$L$2)))</f>
        <v>141</v>
      </c>
      <c r="E2" s="31">
        <f>C2*D2/2</f>
        <v>211.5</v>
      </c>
      <c r="F2" s="32">
        <v>90</v>
      </c>
      <c r="G2" s="40">
        <f>$L$1*B2/F2</f>
        <v>66.666666666666671</v>
      </c>
      <c r="H2" s="41">
        <f>C2*F2/2</f>
        <v>135</v>
      </c>
      <c r="I2" s="42">
        <f>(2*$L$1*B2)/(C2*F2^2)</f>
        <v>0.49382716049382713</v>
      </c>
      <c r="K2" s="2" t="s">
        <v>10</v>
      </c>
      <c r="L2" s="4">
        <v>0.2</v>
      </c>
      <c r="M2" s="2" t="s">
        <v>11</v>
      </c>
    </row>
    <row r="3" spans="1:13" x14ac:dyDescent="0.25">
      <c r="A3" s="31" t="s">
        <v>2</v>
      </c>
      <c r="B3" s="31">
        <v>900</v>
      </c>
      <c r="C3" s="31">
        <v>10</v>
      </c>
      <c r="D3" s="32">
        <f>INT(SQRT((2*$L$1*B3)/(C3*$L$2)))</f>
        <v>94</v>
      </c>
      <c r="E3" s="31">
        <f t="shared" ref="E3:E6" si="0">C3*D3/2</f>
        <v>470</v>
      </c>
      <c r="F3" s="32">
        <v>61</v>
      </c>
      <c r="G3" s="40">
        <f>$L$1*B3/F3</f>
        <v>147.54098360655738</v>
      </c>
      <c r="H3" s="41">
        <f t="shared" ref="H3:H6" si="1">C3*F3/2</f>
        <v>305</v>
      </c>
      <c r="I3" s="42">
        <f t="shared" ref="I3:I6" si="2">(2*$L$1*B3)/(C3*F3^2)</f>
        <v>0.48374092985756517</v>
      </c>
    </row>
    <row r="4" spans="1:13" x14ac:dyDescent="0.25">
      <c r="A4" s="31" t="s">
        <v>3</v>
      </c>
      <c r="B4" s="31">
        <v>2400</v>
      </c>
      <c r="C4" s="31">
        <v>5</v>
      </c>
      <c r="D4" s="32">
        <f>INT(SQRT((2*$L$1*B4)/(C4*$L$2)))</f>
        <v>219</v>
      </c>
      <c r="E4" s="31">
        <f t="shared" si="0"/>
        <v>547.5</v>
      </c>
      <c r="F4" s="32">
        <v>140</v>
      </c>
      <c r="G4" s="40">
        <f>$L$1*B4/F4</f>
        <v>171.42857142857142</v>
      </c>
      <c r="H4" s="41">
        <f t="shared" si="1"/>
        <v>350</v>
      </c>
      <c r="I4" s="42">
        <f t="shared" si="2"/>
        <v>0.48979591836734693</v>
      </c>
      <c r="K4" s="2" t="s">
        <v>24</v>
      </c>
      <c r="L4" s="11" t="s">
        <v>25</v>
      </c>
    </row>
    <row r="5" spans="1:13" x14ac:dyDescent="0.25">
      <c r="A5" s="31" t="s">
        <v>4</v>
      </c>
      <c r="B5" s="31">
        <v>12000</v>
      </c>
      <c r="C5" s="31">
        <v>5</v>
      </c>
      <c r="D5" s="32">
        <f>INT(SQRT((2*$L$1*B5)/(C5*$L$2)))</f>
        <v>489</v>
      </c>
      <c r="E5" s="31">
        <f t="shared" si="0"/>
        <v>1222.5</v>
      </c>
      <c r="F5" s="32">
        <v>313</v>
      </c>
      <c r="G5" s="40">
        <f>$L$1*B5/F5</f>
        <v>383.38658146964855</v>
      </c>
      <c r="H5" s="41">
        <f t="shared" si="1"/>
        <v>782.5</v>
      </c>
      <c r="I5" s="42">
        <f t="shared" si="2"/>
        <v>0.48995090283661158</v>
      </c>
      <c r="K5" s="2" t="s">
        <v>10</v>
      </c>
    </row>
    <row r="6" spans="1:13" x14ac:dyDescent="0.25">
      <c r="A6" s="31" t="s">
        <v>5</v>
      </c>
      <c r="B6" s="31">
        <v>18000</v>
      </c>
      <c r="C6" s="31">
        <v>1</v>
      </c>
      <c r="D6" s="32">
        <f>INT(SQRT((2*$L$1*B6)/(C6*$L$2)))</f>
        <v>1341</v>
      </c>
      <c r="E6" s="31">
        <f t="shared" si="0"/>
        <v>670.5</v>
      </c>
      <c r="F6" s="32">
        <v>855</v>
      </c>
      <c r="G6" s="40">
        <f>$L$1*B6/F6</f>
        <v>210.52631578947367</v>
      </c>
      <c r="H6" s="41">
        <f t="shared" si="1"/>
        <v>427.5</v>
      </c>
      <c r="I6" s="42">
        <f t="shared" si="2"/>
        <v>0.49245921822099109</v>
      </c>
    </row>
    <row r="7" spans="1:13" x14ac:dyDescent="0.25">
      <c r="D7" s="5" t="s">
        <v>13</v>
      </c>
      <c r="E7" s="5">
        <f>SUM(E2:E6)</f>
        <v>3122</v>
      </c>
      <c r="G7" s="8">
        <f>SUM(G2:G6)</f>
        <v>979.54911896091755</v>
      </c>
      <c r="H7" s="9">
        <f>SUM(H2:H6)</f>
        <v>2000</v>
      </c>
      <c r="I7" s="12">
        <f>AVERAGE(I2:I6)</f>
        <v>0.48995482595526846</v>
      </c>
      <c r="J7" s="9" t="s">
        <v>26</v>
      </c>
      <c r="K7" s="13">
        <f>I7-L2</f>
        <v>0.28995482595526845</v>
      </c>
    </row>
    <row r="8" spans="1:13" x14ac:dyDescent="0.25">
      <c r="C8" s="5" t="s">
        <v>21</v>
      </c>
      <c r="D8" s="5">
        <v>1251.9138743619142</v>
      </c>
      <c r="E8" s="2" t="s">
        <v>20</v>
      </c>
      <c r="F8" s="2" t="s">
        <v>19</v>
      </c>
      <c r="G8" s="9">
        <f>G7+H7*L2</f>
        <v>1379.5491189609174</v>
      </c>
      <c r="H8" s="2">
        <v>2000</v>
      </c>
    </row>
    <row r="9" spans="1:13" x14ac:dyDescent="0.25">
      <c r="F9" s="5" t="s">
        <v>22</v>
      </c>
      <c r="G9" s="10">
        <f>(G8-D8)/D8</f>
        <v>0.10195209687571956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E99B-FCBC-44DE-8616-190260840006}">
  <dimension ref="A1:P13"/>
  <sheetViews>
    <sheetView topLeftCell="G1" zoomScale="160" zoomScaleNormal="160" workbookViewId="0">
      <selection activeCell="L1" sqref="A1:L6"/>
    </sheetView>
  </sheetViews>
  <sheetFormatPr defaultRowHeight="15" x14ac:dyDescent="0.25"/>
  <cols>
    <col min="1" max="16384" width="9.140625" style="1"/>
  </cols>
  <sheetData>
    <row r="1" spans="1:16" ht="45" x14ac:dyDescent="0.25">
      <c r="A1" s="29" t="s">
        <v>0</v>
      </c>
      <c r="B1" s="29" t="s">
        <v>6</v>
      </c>
      <c r="C1" s="29" t="s">
        <v>7</v>
      </c>
      <c r="D1" s="29" t="s">
        <v>12</v>
      </c>
      <c r="E1" s="29" t="s">
        <v>15</v>
      </c>
      <c r="F1" s="29" t="s">
        <v>27</v>
      </c>
      <c r="G1" s="30" t="s">
        <v>28</v>
      </c>
      <c r="H1" s="36" t="s">
        <v>14</v>
      </c>
      <c r="I1" s="36" t="s">
        <v>30</v>
      </c>
      <c r="J1" s="36" t="s">
        <v>17</v>
      </c>
      <c r="K1" s="36" t="s">
        <v>18</v>
      </c>
      <c r="L1" s="36" t="s">
        <v>32</v>
      </c>
      <c r="M1" s="5"/>
      <c r="N1" s="3" t="s">
        <v>8</v>
      </c>
      <c r="O1" s="3">
        <v>10</v>
      </c>
      <c r="P1" s="3" t="s">
        <v>9</v>
      </c>
    </row>
    <row r="2" spans="1:16" x14ac:dyDescent="0.25">
      <c r="A2" s="31" t="s">
        <v>1</v>
      </c>
      <c r="B2" s="31">
        <v>600</v>
      </c>
      <c r="C2" s="31">
        <v>3</v>
      </c>
      <c r="D2" s="32">
        <f>INT(SQRT((2*$O$1*B2)/(C2*$O$2)))</f>
        <v>141</v>
      </c>
      <c r="E2" s="31">
        <f>C2*D2/2</f>
        <v>211.5</v>
      </c>
      <c r="F2" s="31">
        <v>1</v>
      </c>
      <c r="G2" s="33">
        <f>F2*D2</f>
        <v>141</v>
      </c>
      <c r="H2" s="37">
        <v>117</v>
      </c>
      <c r="I2" s="33">
        <f>F2*H2</f>
        <v>117</v>
      </c>
      <c r="J2" s="38">
        <f>$O$1*B2/H2</f>
        <v>51.282051282051285</v>
      </c>
      <c r="K2" s="33">
        <f>C2*H2/2</f>
        <v>175.5</v>
      </c>
      <c r="L2" s="33">
        <f>(((2*$O$1*B2)/H2^2)-$O$2*C2)/(2*F2)</f>
        <v>0.13830813061582287</v>
      </c>
      <c r="N2" s="2" t="s">
        <v>10</v>
      </c>
      <c r="O2" s="4">
        <v>0.2</v>
      </c>
      <c r="P2" s="2" t="s">
        <v>11</v>
      </c>
    </row>
    <row r="3" spans="1:16" x14ac:dyDescent="0.25">
      <c r="A3" s="31" t="s">
        <v>2</v>
      </c>
      <c r="B3" s="31">
        <v>900</v>
      </c>
      <c r="C3" s="31">
        <v>10</v>
      </c>
      <c r="D3" s="32">
        <f>INT(SQRT((2*$O$1*B3)/(C3*$O$2)))</f>
        <v>94</v>
      </c>
      <c r="E3" s="31">
        <f t="shared" ref="E3:E6" si="0">C3*D3/2</f>
        <v>470</v>
      </c>
      <c r="F3" s="31">
        <v>1.5</v>
      </c>
      <c r="G3" s="33">
        <f t="shared" ref="G3:G6" si="1">F3*D3</f>
        <v>141</v>
      </c>
      <c r="H3" s="37">
        <v>86</v>
      </c>
      <c r="I3" s="33">
        <f t="shared" ref="I3:I6" si="2">F3*H3</f>
        <v>129</v>
      </c>
      <c r="J3" s="38">
        <f t="shared" ref="J3:J6" si="3">$O$1*B3/H3</f>
        <v>104.65116279069767</v>
      </c>
      <c r="K3" s="33">
        <f t="shared" ref="K3:K6" si="4">C3*H3/2</f>
        <v>430</v>
      </c>
      <c r="L3" s="33">
        <f t="shared" ref="L3:L6" si="5">(((2*$O$1*B3)/H3^2)-$O$2*C3)/(2*F3)</f>
        <v>0.14458265729223005</v>
      </c>
    </row>
    <row r="4" spans="1:16" x14ac:dyDescent="0.25">
      <c r="A4" s="31" t="s">
        <v>3</v>
      </c>
      <c r="B4" s="31">
        <v>2400</v>
      </c>
      <c r="C4" s="31">
        <v>5</v>
      </c>
      <c r="D4" s="32">
        <f>INT(SQRT((2*$O$1*B4)/(C4*$O$2)))</f>
        <v>219</v>
      </c>
      <c r="E4" s="31">
        <f t="shared" si="0"/>
        <v>547.5</v>
      </c>
      <c r="F4" s="31">
        <v>0.5</v>
      </c>
      <c r="G4" s="33">
        <f t="shared" si="1"/>
        <v>109.5</v>
      </c>
      <c r="H4" s="37">
        <v>204</v>
      </c>
      <c r="I4" s="33">
        <f t="shared" si="2"/>
        <v>102</v>
      </c>
      <c r="J4" s="38">
        <f t="shared" si="3"/>
        <v>117.64705882352941</v>
      </c>
      <c r="K4" s="33">
        <f t="shared" si="4"/>
        <v>510</v>
      </c>
      <c r="L4" s="33">
        <f t="shared" si="5"/>
        <v>0.15340253748558252</v>
      </c>
    </row>
    <row r="5" spans="1:16" x14ac:dyDescent="0.25">
      <c r="A5" s="31" t="s">
        <v>4</v>
      </c>
      <c r="B5" s="31">
        <v>12000</v>
      </c>
      <c r="C5" s="31">
        <v>5</v>
      </c>
      <c r="D5" s="32">
        <f>INT(SQRT((2*$O$1*B5)/(C5*$O$2)))</f>
        <v>489</v>
      </c>
      <c r="E5" s="31">
        <f t="shared" si="0"/>
        <v>1222.5</v>
      </c>
      <c r="F5" s="31">
        <v>2</v>
      </c>
      <c r="G5" s="33">
        <f t="shared" si="1"/>
        <v>978</v>
      </c>
      <c r="H5" s="37">
        <v>392</v>
      </c>
      <c r="I5" s="33">
        <f t="shared" si="2"/>
        <v>784</v>
      </c>
      <c r="J5" s="38">
        <f t="shared" si="3"/>
        <v>306.12244897959181</v>
      </c>
      <c r="K5" s="33">
        <f t="shared" si="4"/>
        <v>980</v>
      </c>
      <c r="L5" s="33">
        <f t="shared" si="5"/>
        <v>0.14046230737192839</v>
      </c>
    </row>
    <row r="6" spans="1:16" x14ac:dyDescent="0.25">
      <c r="A6" s="31" t="s">
        <v>5</v>
      </c>
      <c r="B6" s="31">
        <v>18000</v>
      </c>
      <c r="C6" s="31">
        <v>1</v>
      </c>
      <c r="D6" s="32">
        <f>INT(SQRT((2*$O$1*B6)/(C6*$O$2)))</f>
        <v>1341</v>
      </c>
      <c r="E6" s="31">
        <f t="shared" si="0"/>
        <v>670.5</v>
      </c>
      <c r="F6" s="31">
        <v>1</v>
      </c>
      <c r="G6" s="33">
        <f t="shared" si="1"/>
        <v>1341</v>
      </c>
      <c r="H6" s="37">
        <v>868</v>
      </c>
      <c r="I6" s="33">
        <f t="shared" si="2"/>
        <v>868</v>
      </c>
      <c r="J6" s="38">
        <f t="shared" si="3"/>
        <v>207.37327188940091</v>
      </c>
      <c r="K6" s="33">
        <f t="shared" si="4"/>
        <v>434</v>
      </c>
      <c r="L6" s="33">
        <f t="shared" si="5"/>
        <v>0.1389092994117522</v>
      </c>
    </row>
    <row r="7" spans="1:16" x14ac:dyDescent="0.25">
      <c r="A7" s="2"/>
      <c r="B7" s="2"/>
      <c r="C7" s="2"/>
      <c r="D7" s="5" t="s">
        <v>13</v>
      </c>
      <c r="E7" s="5">
        <f>SUM(E2:E6)</f>
        <v>3122</v>
      </c>
      <c r="F7" s="2"/>
      <c r="G7" s="14">
        <f>SUM(G2:G6)</f>
        <v>2710.5</v>
      </c>
      <c r="I7" s="14">
        <f>SUM(I2:I6)</f>
        <v>2000</v>
      </c>
      <c r="J7" s="14">
        <f t="shared" ref="J7:K7" si="6">SUM(J2:J6)</f>
        <v>787.07599376527105</v>
      </c>
      <c r="K7" s="14">
        <f t="shared" si="6"/>
        <v>2529.5</v>
      </c>
      <c r="L7" s="14">
        <f>AVERAGE(L2:L6)</f>
        <v>0.14313298643546321</v>
      </c>
    </row>
    <row r="8" spans="1:16" x14ac:dyDescent="0.25">
      <c r="A8" s="2"/>
      <c r="B8" s="2"/>
      <c r="C8" s="5" t="s">
        <v>21</v>
      </c>
      <c r="D8" s="5">
        <v>1251.9138743619142</v>
      </c>
      <c r="H8" s="1" t="s">
        <v>29</v>
      </c>
      <c r="I8" s="1">
        <v>2000</v>
      </c>
    </row>
    <row r="9" spans="1:16" x14ac:dyDescent="0.25">
      <c r="I9" s="5" t="s">
        <v>31</v>
      </c>
      <c r="J9" s="14">
        <f>J7+O2*K7</f>
        <v>1292.9759937652711</v>
      </c>
    </row>
    <row r="10" spans="1:16" x14ac:dyDescent="0.25">
      <c r="I10" s="1" t="s">
        <v>22</v>
      </c>
      <c r="J10" s="15">
        <f>(J9-D8)/D8</f>
        <v>3.279947626132497E-2</v>
      </c>
    </row>
    <row r="12" spans="1:16" x14ac:dyDescent="0.25">
      <c r="G12" s="1" t="s">
        <v>33</v>
      </c>
      <c r="I12" s="1">
        <f>100*L7</f>
        <v>14.313298643546322</v>
      </c>
    </row>
    <row r="13" spans="1:16" x14ac:dyDescent="0.25">
      <c r="H13" s="1" t="s">
        <v>34</v>
      </c>
      <c r="I13" s="1">
        <f>J9-I12</f>
        <v>1278.6626951217247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CF43-3807-4724-9F6B-012E5742BDA2}">
  <dimension ref="A1:S12"/>
  <sheetViews>
    <sheetView zoomScale="145" zoomScaleNormal="145" workbookViewId="0">
      <selection activeCell="K1" sqref="A1:K6"/>
    </sheetView>
  </sheetViews>
  <sheetFormatPr defaultRowHeight="15" x14ac:dyDescent="0.25"/>
  <cols>
    <col min="15" max="15" width="10.7109375" style="18" bestFit="1" customWidth="1"/>
    <col min="16" max="16" width="11.7109375" style="18" customWidth="1"/>
  </cols>
  <sheetData>
    <row r="1" spans="1:19" ht="45" x14ac:dyDescent="0.25">
      <c r="A1" s="29" t="s">
        <v>0</v>
      </c>
      <c r="B1" s="29" t="s">
        <v>6</v>
      </c>
      <c r="C1" s="29" t="s">
        <v>7</v>
      </c>
      <c r="D1" s="29" t="s">
        <v>12</v>
      </c>
      <c r="E1" s="29" t="s">
        <v>15</v>
      </c>
      <c r="F1" s="29" t="s">
        <v>27</v>
      </c>
      <c r="G1" s="30" t="s">
        <v>28</v>
      </c>
      <c r="H1" s="29" t="s">
        <v>14</v>
      </c>
      <c r="I1" s="29" t="s">
        <v>18</v>
      </c>
      <c r="J1" s="29" t="s">
        <v>30</v>
      </c>
      <c r="K1" s="29" t="s">
        <v>17</v>
      </c>
      <c r="L1" s="3"/>
      <c r="M1" s="3" t="s">
        <v>36</v>
      </c>
      <c r="N1" s="3" t="s">
        <v>37</v>
      </c>
      <c r="O1" s="6" t="s">
        <v>41</v>
      </c>
      <c r="P1" s="6" t="s">
        <v>42</v>
      </c>
      <c r="Q1" s="3" t="s">
        <v>8</v>
      </c>
      <c r="R1" s="3">
        <v>10</v>
      </c>
      <c r="S1" s="3" t="s">
        <v>9</v>
      </c>
    </row>
    <row r="2" spans="1:19" x14ac:dyDescent="0.25">
      <c r="A2" s="31" t="s">
        <v>1</v>
      </c>
      <c r="B2" s="31">
        <v>600</v>
      </c>
      <c r="C2" s="31">
        <v>3</v>
      </c>
      <c r="D2" s="32">
        <f>INT(SQRT((2*$R$1*B2)/(C2*$R$2)))</f>
        <v>141</v>
      </c>
      <c r="E2" s="31">
        <f>C2*D2/2</f>
        <v>211.5</v>
      </c>
      <c r="F2" s="31">
        <v>1</v>
      </c>
      <c r="G2" s="33">
        <f>F2*D2</f>
        <v>141</v>
      </c>
      <c r="H2" s="34">
        <v>89</v>
      </c>
      <c r="I2" s="35">
        <f>C2*H2/2</f>
        <v>133.5</v>
      </c>
      <c r="J2" s="35">
        <f>F2*H2</f>
        <v>89</v>
      </c>
      <c r="K2" s="35">
        <f>$R$1*B2/H2</f>
        <v>67.415730337078656</v>
      </c>
      <c r="M2" s="20">
        <v>5.6347644630969487E-2</v>
      </c>
      <c r="N2" s="20">
        <v>0.37295863813495972</v>
      </c>
      <c r="O2" s="24">
        <f>SQRT((2*$R$1*B2)/($R$2*C2+M2*C2+2*N2*F2))</f>
        <v>89.00000065007174</v>
      </c>
      <c r="P2" s="25">
        <f>O2-H2</f>
        <v>6.5007174043785199E-7</v>
      </c>
      <c r="Q2" s="2" t="s">
        <v>10</v>
      </c>
      <c r="R2" s="4">
        <v>0.2</v>
      </c>
      <c r="S2" s="2" t="s">
        <v>11</v>
      </c>
    </row>
    <row r="3" spans="1:19" x14ac:dyDescent="0.25">
      <c r="A3" s="31" t="s">
        <v>2</v>
      </c>
      <c r="B3" s="31">
        <v>900</v>
      </c>
      <c r="C3" s="31">
        <v>10</v>
      </c>
      <c r="D3" s="32">
        <f>INT(SQRT((2*$R$1*B3)/(C3*$R$2)))</f>
        <v>94</v>
      </c>
      <c r="E3" s="31">
        <f t="shared" ref="E3:E6" si="0">C3*D3/2</f>
        <v>470</v>
      </c>
      <c r="F3" s="31">
        <v>1.5</v>
      </c>
      <c r="G3" s="33">
        <f t="shared" ref="G3:G6" si="1">F3*D3</f>
        <v>141</v>
      </c>
      <c r="H3" s="34">
        <v>72</v>
      </c>
      <c r="I3" s="35">
        <f t="shared" ref="I3:I6" si="2">C3*H3/2</f>
        <v>360</v>
      </c>
      <c r="J3" s="35">
        <f t="shared" ref="J3:J6" si="3">F3*H3</f>
        <v>108</v>
      </c>
      <c r="K3" s="35">
        <f t="shared" ref="K3:K6" si="4">$R$1*B3/H3</f>
        <v>125</v>
      </c>
      <c r="M3" s="20">
        <v>3.5367108836552974E-2</v>
      </c>
      <c r="N3" s="20">
        <v>0.37285036806535365</v>
      </c>
      <c r="O3" s="24">
        <f t="shared" ref="O3:O6" si="5">SQRT((2*$R$1*B3)/($R$2*C3+M3*C3+2*N3*F3))</f>
        <v>72.000000307521418</v>
      </c>
      <c r="P3" s="25">
        <f t="shared" ref="P3:P6" si="6">O3-H3</f>
        <v>3.0752141810808098E-7</v>
      </c>
    </row>
    <row r="4" spans="1:19" x14ac:dyDescent="0.25">
      <c r="A4" s="31" t="s">
        <v>3</v>
      </c>
      <c r="B4" s="31">
        <v>2400</v>
      </c>
      <c r="C4" s="31">
        <v>5</v>
      </c>
      <c r="D4" s="32">
        <f>INT(SQRT((2*$R$1*B4)/(C4*$R$2)))</f>
        <v>219</v>
      </c>
      <c r="E4" s="31">
        <f t="shared" si="0"/>
        <v>547.5</v>
      </c>
      <c r="F4" s="31">
        <v>0.5</v>
      </c>
      <c r="G4" s="33">
        <f t="shared" si="1"/>
        <v>109.5</v>
      </c>
      <c r="H4" s="34">
        <v>178</v>
      </c>
      <c r="I4" s="35">
        <f t="shared" si="2"/>
        <v>445</v>
      </c>
      <c r="J4" s="35">
        <f t="shared" si="3"/>
        <v>89</v>
      </c>
      <c r="K4" s="35">
        <f t="shared" si="4"/>
        <v>134.83146067415731</v>
      </c>
      <c r="M4" s="20">
        <v>2.8421803037124778E-2</v>
      </c>
      <c r="N4" s="20">
        <v>0.3728501460450771</v>
      </c>
      <c r="O4" s="24">
        <f t="shared" si="5"/>
        <v>178.00006292222952</v>
      </c>
      <c r="P4" s="25">
        <f t="shared" si="6"/>
        <v>6.2922229517425876E-5</v>
      </c>
    </row>
    <row r="5" spans="1:19" x14ac:dyDescent="0.25">
      <c r="A5" s="31" t="s">
        <v>4</v>
      </c>
      <c r="B5" s="31">
        <v>12000</v>
      </c>
      <c r="C5" s="31">
        <v>5</v>
      </c>
      <c r="D5" s="32">
        <f>INT(SQRT((2*$R$1*B5)/(C5*$R$2)))</f>
        <v>489</v>
      </c>
      <c r="E5" s="31">
        <f t="shared" si="0"/>
        <v>1222.5</v>
      </c>
      <c r="F5" s="31">
        <v>2</v>
      </c>
      <c r="G5" s="33">
        <f t="shared" si="1"/>
        <v>978</v>
      </c>
      <c r="H5" s="34">
        <v>303</v>
      </c>
      <c r="I5" s="35">
        <f t="shared" si="2"/>
        <v>757.5</v>
      </c>
      <c r="J5" s="35">
        <f t="shared" si="3"/>
        <v>606</v>
      </c>
      <c r="K5" s="35">
        <f t="shared" si="4"/>
        <v>396.03960396039605</v>
      </c>
      <c r="M5" s="20">
        <v>2.4544529202769099E-2</v>
      </c>
      <c r="N5" s="20">
        <v>0.3728500456209351</v>
      </c>
      <c r="O5" s="24">
        <f t="shared" si="5"/>
        <v>302.99999825678111</v>
      </c>
      <c r="P5" s="25">
        <f t="shared" si="6"/>
        <v>-1.7432188883503841E-6</v>
      </c>
    </row>
    <row r="6" spans="1:19" x14ac:dyDescent="0.25">
      <c r="A6" s="31" t="s">
        <v>5</v>
      </c>
      <c r="B6" s="31">
        <v>18000</v>
      </c>
      <c r="C6" s="31">
        <v>1</v>
      </c>
      <c r="D6" s="32">
        <f>INT(SQRT((2*$R$1*B6)/(C6*$R$2)))</f>
        <v>1341</v>
      </c>
      <c r="E6" s="31">
        <f t="shared" si="0"/>
        <v>670.5</v>
      </c>
      <c r="F6" s="31">
        <v>1</v>
      </c>
      <c r="G6" s="33">
        <f t="shared" si="1"/>
        <v>1341</v>
      </c>
      <c r="H6" s="34">
        <v>608</v>
      </c>
      <c r="I6" s="35">
        <f t="shared" si="2"/>
        <v>304</v>
      </c>
      <c r="J6" s="35">
        <f t="shared" si="3"/>
        <v>608</v>
      </c>
      <c r="K6" s="35">
        <f t="shared" si="4"/>
        <v>296.05263157894734</v>
      </c>
      <c r="M6" s="20">
        <v>2.7946930635224073E-2</v>
      </c>
      <c r="N6" s="20">
        <v>0.3729552985279273</v>
      </c>
      <c r="O6" s="24">
        <f t="shared" si="5"/>
        <v>607.99994163505266</v>
      </c>
      <c r="P6" s="25">
        <f t="shared" si="6"/>
        <v>-5.8364947335576289E-5</v>
      </c>
    </row>
    <row r="7" spans="1:19" x14ac:dyDescent="0.25">
      <c r="A7" s="2"/>
      <c r="B7" s="2"/>
      <c r="C7" s="2"/>
      <c r="D7" s="5" t="s">
        <v>13</v>
      </c>
      <c r="E7" s="5">
        <f>SUM(E2:E6)</f>
        <v>3122</v>
      </c>
      <c r="F7" s="2"/>
      <c r="G7" s="14">
        <f>SUM(G2:G6)</f>
        <v>2710.5</v>
      </c>
      <c r="I7" s="16">
        <f>SUM(I2:I6)</f>
        <v>2000</v>
      </c>
      <c r="J7" s="16">
        <f>SUM(J2:J6)</f>
        <v>1500</v>
      </c>
      <c r="K7" s="16">
        <f>SUM(K2:K6)</f>
        <v>1019.3394265505792</v>
      </c>
      <c r="L7" s="16" t="s">
        <v>38</v>
      </c>
      <c r="M7" s="22">
        <f>MIN(M2:M6)</f>
        <v>2.4544529202769099E-2</v>
      </c>
      <c r="N7" s="23">
        <f>MIN(N2:N6)</f>
        <v>0.3728500456209351</v>
      </c>
    </row>
    <row r="8" spans="1:19" x14ac:dyDescent="0.25">
      <c r="A8" s="2"/>
      <c r="B8" s="2"/>
      <c r="C8" s="5" t="s">
        <v>21</v>
      </c>
      <c r="D8" s="5">
        <v>1251.9138743619142</v>
      </c>
      <c r="F8" s="1"/>
      <c r="I8" s="1">
        <v>2000</v>
      </c>
      <c r="J8" s="1">
        <v>1500</v>
      </c>
      <c r="L8" t="s">
        <v>39</v>
      </c>
      <c r="M8" s="26">
        <f>MAX(M2:M6)</f>
        <v>5.6347644630969487E-2</v>
      </c>
      <c r="N8" s="26">
        <f>MAX(N2:N6)</f>
        <v>0.37295863813495972</v>
      </c>
      <c r="O8" s="27"/>
    </row>
    <row r="9" spans="1:19" x14ac:dyDescent="0.25">
      <c r="J9" s="16" t="s">
        <v>35</v>
      </c>
      <c r="K9" s="16">
        <f>K7+I7*R2</f>
        <v>1419.3394265505792</v>
      </c>
      <c r="L9" s="16" t="s">
        <v>40</v>
      </c>
      <c r="M9" s="26">
        <f>M8-M7</f>
        <v>3.1803115428200385E-2</v>
      </c>
      <c r="N9" s="26">
        <f>N8-N7</f>
        <v>1.0859251402461911E-4</v>
      </c>
      <c r="O9" s="28">
        <f>M9+N9</f>
        <v>3.1911707942225004E-2</v>
      </c>
      <c r="P9" s="19" t="s">
        <v>43</v>
      </c>
    </row>
    <row r="10" spans="1:19" x14ac:dyDescent="0.25">
      <c r="J10" t="s">
        <v>22</v>
      </c>
      <c r="K10" s="17">
        <f>(K9-D8)/D8</f>
        <v>0.1337356791208979</v>
      </c>
      <c r="L10" s="17"/>
    </row>
    <row r="11" spans="1:19" x14ac:dyDescent="0.25">
      <c r="L11" t="s">
        <v>36</v>
      </c>
      <c r="M11" s="17">
        <f>AVERAGE(M2:M6)</f>
        <v>3.4525603268528084E-2</v>
      </c>
    </row>
    <row r="12" spans="1:19" x14ac:dyDescent="0.25">
      <c r="L12" t="s">
        <v>37</v>
      </c>
      <c r="M12" s="21">
        <f>AVERAGE(N2:N6)</f>
        <v>0.37289289927885055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Modal</vt:lpstr>
      <vt:lpstr>Ruang</vt:lpstr>
      <vt:lpstr>Modal dan Ruang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Natalia Prayogo</dc:creator>
  <cp:lastModifiedBy>Dina Natalia Prayogo</cp:lastModifiedBy>
  <dcterms:created xsi:type="dcterms:W3CDTF">2021-04-16T05:50:08Z</dcterms:created>
  <dcterms:modified xsi:type="dcterms:W3CDTF">2021-04-16T14:58:00Z</dcterms:modified>
</cp:coreProperties>
</file>