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TERI DOSEN UNIKAMA\SEMESTER GANJIL 2020\SPREADSHEET\2021 MBKM\PERTEMUAN 10\"/>
    </mc:Choice>
  </mc:AlternateContent>
  <bookViews>
    <workbookView xWindow="0" yWindow="0" windowWidth="20490" windowHeight="8340" firstSheet="2" activeTab="6"/>
  </bookViews>
  <sheets>
    <sheet name="Account" sheetId="1" r:id="rId1"/>
    <sheet name="general account" sheetId="2" r:id="rId2"/>
    <sheet name="Ledger" sheetId="7" r:id="rId3"/>
    <sheet name="Trial Balance" sheetId="4" r:id="rId4"/>
    <sheet name="Adjusting Entries" sheetId="5" r:id="rId5"/>
    <sheet name="Worksheet" sheetId="8" r:id="rId6"/>
    <sheet name="Financial Statement" sheetId="9" r:id="rId7"/>
  </sheets>
  <definedNames>
    <definedName name="akun">Account!$A$2:$B$28</definedName>
    <definedName name="Akun_Adjusting">'Adjusting Entries'!$C$7:$C$20</definedName>
    <definedName name="Akun_Ledger">Ledger!$B$160:$B$177</definedName>
    <definedName name="Debet_Adjusting">'Adjusting Entries'!$E$7:$E$20</definedName>
    <definedName name="Debet_Ledger">Ledger!$D$160:$D$177</definedName>
    <definedName name="Kredit_Adjusting">'Adjusting Entries'!$F$7:$F$20</definedName>
    <definedName name="Kredit_Ledger">Ledger!$E$160:$E$177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9" l="1"/>
  <c r="K52" i="9"/>
  <c r="H52" i="9"/>
  <c r="G52" i="9"/>
  <c r="K48" i="9"/>
  <c r="J46" i="9"/>
  <c r="J47" i="9"/>
  <c r="G46" i="9"/>
  <c r="H46" i="9"/>
  <c r="G47" i="9"/>
  <c r="H47" i="9"/>
  <c r="F64" i="9"/>
  <c r="F63" i="9"/>
  <c r="E62" i="9"/>
  <c r="A62" i="9"/>
  <c r="B62" i="9"/>
  <c r="E61" i="9"/>
  <c r="D60" i="9"/>
  <c r="D59" i="9"/>
  <c r="A59" i="9"/>
  <c r="B59" i="9"/>
  <c r="A60" i="9"/>
  <c r="B60" i="9"/>
  <c r="E58" i="9"/>
  <c r="D57" i="9"/>
  <c r="D56" i="9"/>
  <c r="A56" i="9"/>
  <c r="B56" i="9"/>
  <c r="A57" i="9"/>
  <c r="B57" i="9"/>
  <c r="E55" i="9"/>
  <c r="F51" i="9"/>
  <c r="D54" i="9"/>
  <c r="D53" i="9"/>
  <c r="E46" i="9"/>
  <c r="E47" i="9"/>
  <c r="E48" i="9"/>
  <c r="E49" i="9"/>
  <c r="E50" i="9"/>
  <c r="F125" i="2" l="1"/>
  <c r="E125" i="2"/>
  <c r="A34" i="9"/>
  <c r="B34" i="9"/>
  <c r="B33" i="9"/>
  <c r="A31" i="9"/>
  <c r="A20" i="9"/>
  <c r="B20" i="9"/>
  <c r="C20" i="9"/>
  <c r="A19" i="9"/>
  <c r="B19" i="9"/>
  <c r="A18" i="9"/>
  <c r="B18" i="9"/>
  <c r="C18" i="9"/>
  <c r="A17" i="9"/>
  <c r="B17" i="9"/>
  <c r="C17" i="9"/>
  <c r="A16" i="9"/>
  <c r="B16" i="9"/>
  <c r="C16" i="9"/>
  <c r="A15" i="9"/>
  <c r="B15" i="9"/>
  <c r="C15" i="9"/>
  <c r="A14" i="9"/>
  <c r="B14" i="9"/>
  <c r="C14" i="9"/>
  <c r="A13" i="9"/>
  <c r="B13" i="9"/>
  <c r="C13" i="9"/>
  <c r="A9" i="9"/>
  <c r="B9" i="9"/>
  <c r="A8" i="9"/>
  <c r="B8" i="9"/>
  <c r="L24" i="8"/>
  <c r="L25" i="8"/>
  <c r="L26" i="8"/>
  <c r="L27" i="8"/>
  <c r="L28" i="8"/>
  <c r="L29" i="8"/>
  <c r="L30" i="8"/>
  <c r="L31" i="8"/>
  <c r="L32" i="8"/>
  <c r="L33" i="8"/>
  <c r="L34" i="8"/>
  <c r="K24" i="8"/>
  <c r="K25" i="8"/>
  <c r="K26" i="8"/>
  <c r="K27" i="8"/>
  <c r="K28" i="8"/>
  <c r="K29" i="8"/>
  <c r="K30" i="8"/>
  <c r="K31" i="8"/>
  <c r="K32" i="8"/>
  <c r="K33" i="8"/>
  <c r="K34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8" i="8"/>
  <c r="J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35" i="8" s="1"/>
  <c r="F23" i="8"/>
  <c r="F24" i="8"/>
  <c r="F25" i="8"/>
  <c r="F26" i="8"/>
  <c r="F27" i="8"/>
  <c r="F28" i="8"/>
  <c r="F29" i="8"/>
  <c r="F30" i="8"/>
  <c r="F31" i="8"/>
  <c r="F32" i="8"/>
  <c r="F33" i="8"/>
  <c r="F34" i="8"/>
  <c r="F8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35" i="8" s="1"/>
  <c r="E23" i="8"/>
  <c r="E24" i="8"/>
  <c r="E25" i="8"/>
  <c r="E26" i="8"/>
  <c r="E27" i="8"/>
  <c r="E28" i="8"/>
  <c r="E29" i="8"/>
  <c r="E30" i="8"/>
  <c r="E31" i="8"/>
  <c r="E32" i="8"/>
  <c r="E33" i="8"/>
  <c r="E34" i="8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8" i="4"/>
  <c r="C8" i="4"/>
  <c r="C9" i="4"/>
  <c r="E9" i="4" s="1"/>
  <c r="C9" i="8" s="1"/>
  <c r="C10" i="4"/>
  <c r="E10" i="4" s="1"/>
  <c r="C10" i="8" s="1"/>
  <c r="C11" i="4"/>
  <c r="E11" i="4" s="1"/>
  <c r="C11" i="8" s="1"/>
  <c r="C12" i="4"/>
  <c r="E12" i="4" s="1"/>
  <c r="C12" i="8" s="1"/>
  <c r="C13" i="4"/>
  <c r="E13" i="4" s="1"/>
  <c r="C13" i="8" s="1"/>
  <c r="C14" i="4"/>
  <c r="E14" i="4" s="1"/>
  <c r="C14" i="8" s="1"/>
  <c r="C15" i="4"/>
  <c r="E15" i="4" s="1"/>
  <c r="C15" i="8" s="1"/>
  <c r="C16" i="4"/>
  <c r="E16" i="4" s="1"/>
  <c r="C16" i="8" s="1"/>
  <c r="C17" i="4"/>
  <c r="E17" i="4" s="1"/>
  <c r="C17" i="8" s="1"/>
  <c r="C18" i="4"/>
  <c r="E18" i="4" s="1"/>
  <c r="C18" i="8" s="1"/>
  <c r="C19" i="4"/>
  <c r="E19" i="4" s="1"/>
  <c r="C19" i="8" s="1"/>
  <c r="C20" i="4"/>
  <c r="E20" i="4" s="1"/>
  <c r="C20" i="8" s="1"/>
  <c r="C21" i="4"/>
  <c r="E21" i="4" s="1"/>
  <c r="C21" i="8" s="1"/>
  <c r="C22" i="4"/>
  <c r="E22" i="4" s="1"/>
  <c r="C22" i="8" s="1"/>
  <c r="C23" i="4"/>
  <c r="E23" i="4" s="1"/>
  <c r="C23" i="8" s="1"/>
  <c r="C24" i="4"/>
  <c r="E24" i="4" s="1"/>
  <c r="C24" i="8" s="1"/>
  <c r="C25" i="4"/>
  <c r="E25" i="4" s="1"/>
  <c r="C25" i="8" s="1"/>
  <c r="C26" i="4"/>
  <c r="E26" i="4" s="1"/>
  <c r="C26" i="8" s="1"/>
  <c r="C27" i="4"/>
  <c r="E27" i="4" s="1"/>
  <c r="C27" i="8" s="1"/>
  <c r="C28" i="4"/>
  <c r="E28" i="4" s="1"/>
  <c r="C28" i="8" s="1"/>
  <c r="C29" i="4"/>
  <c r="E29" i="4" s="1"/>
  <c r="C29" i="8" s="1"/>
  <c r="C30" i="4"/>
  <c r="E30" i="4" s="1"/>
  <c r="C30" i="8" s="1"/>
  <c r="C31" i="4"/>
  <c r="E31" i="4" s="1"/>
  <c r="C31" i="8" s="1"/>
  <c r="C32" i="4"/>
  <c r="E32" i="4" s="1"/>
  <c r="C32" i="8" s="1"/>
  <c r="C33" i="4"/>
  <c r="E33" i="4" s="1"/>
  <c r="C33" i="8" s="1"/>
  <c r="C34" i="4"/>
  <c r="E34" i="4" s="1"/>
  <c r="C34" i="8" s="1"/>
  <c r="E157" i="7"/>
  <c r="D157" i="7"/>
  <c r="E155" i="7"/>
  <c r="D155" i="7"/>
  <c r="E153" i="7"/>
  <c r="D153" i="7"/>
  <c r="E151" i="7"/>
  <c r="D151" i="7"/>
  <c r="E147" i="7"/>
  <c r="D147" i="7"/>
  <c r="E110" i="7"/>
  <c r="D110" i="7"/>
  <c r="E106" i="7"/>
  <c r="D106" i="7"/>
  <c r="E104" i="7"/>
  <c r="D104" i="7"/>
  <c r="E101" i="7"/>
  <c r="D101" i="7"/>
  <c r="E92" i="7"/>
  <c r="D92" i="7"/>
  <c r="E90" i="7"/>
  <c r="D90" i="7"/>
  <c r="E88" i="7"/>
  <c r="D88" i="7"/>
  <c r="E85" i="7"/>
  <c r="D85" i="7"/>
  <c r="E83" i="7"/>
  <c r="D83" i="7"/>
  <c r="E81" i="7"/>
  <c r="D81" i="7"/>
  <c r="E76" i="7"/>
  <c r="D76" i="7"/>
  <c r="E74" i="7"/>
  <c r="D74" i="7"/>
  <c r="E63" i="7"/>
  <c r="E158" i="7" s="1"/>
  <c r="D63" i="7"/>
  <c r="D158" i="7" s="1"/>
  <c r="B62" i="7"/>
  <c r="B73" i="7"/>
  <c r="B75" i="7"/>
  <c r="B80" i="7"/>
  <c r="B82" i="7"/>
  <c r="B84" i="7"/>
  <c r="B152" i="7"/>
  <c r="B87" i="7"/>
  <c r="B154" i="7"/>
  <c r="B89" i="7"/>
  <c r="B156" i="7"/>
  <c r="B91" i="7"/>
  <c r="B100" i="7"/>
  <c r="B103" i="7"/>
  <c r="B105" i="7"/>
  <c r="B146" i="7"/>
  <c r="B61" i="7"/>
  <c r="B145" i="7"/>
  <c r="B60" i="7"/>
  <c r="B144" i="7"/>
  <c r="B59" i="7"/>
  <c r="B143" i="7"/>
  <c r="B58" i="7"/>
  <c r="B142" i="7"/>
  <c r="B57" i="7"/>
  <c r="B56" i="7"/>
  <c r="B109" i="7"/>
  <c r="B141" i="7"/>
  <c r="B55" i="7"/>
  <c r="B140" i="7"/>
  <c r="B54" i="7"/>
  <c r="B139" i="7"/>
  <c r="B53" i="7"/>
  <c r="B138" i="7"/>
  <c r="B52" i="7"/>
  <c r="B51" i="7"/>
  <c r="B86" i="7"/>
  <c r="B99" i="7"/>
  <c r="B79" i="7"/>
  <c r="B137" i="7"/>
  <c r="B50" i="7"/>
  <c r="B49" i="7"/>
  <c r="B98" i="7"/>
  <c r="B136" i="7"/>
  <c r="B48" i="7"/>
  <c r="B135" i="7"/>
  <c r="B47" i="7"/>
  <c r="B134" i="7"/>
  <c r="B46" i="7"/>
  <c r="B133" i="7"/>
  <c r="B45" i="7"/>
  <c r="B132" i="7"/>
  <c r="B44" i="7"/>
  <c r="B72" i="7"/>
  <c r="B43" i="7"/>
  <c r="B108" i="7"/>
  <c r="B42" i="7"/>
  <c r="B97" i="7"/>
  <c r="B71" i="7"/>
  <c r="B41" i="7"/>
  <c r="B131" i="7"/>
  <c r="B40" i="7"/>
  <c r="B39" i="7"/>
  <c r="B150" i="7"/>
  <c r="B38" i="7"/>
  <c r="B149" i="7"/>
  <c r="B70" i="7"/>
  <c r="B37" i="7"/>
  <c r="B36" i="7"/>
  <c r="B148" i="7"/>
  <c r="B130" i="7"/>
  <c r="B35" i="7"/>
  <c r="B34" i="7"/>
  <c r="B107" i="7"/>
  <c r="B129" i="7"/>
  <c r="B33" i="7"/>
  <c r="B128" i="7"/>
  <c r="B32" i="7"/>
  <c r="B69" i="7"/>
  <c r="B31" i="7"/>
  <c r="B127" i="7"/>
  <c r="B30" i="7"/>
  <c r="B68" i="7"/>
  <c r="B29" i="7"/>
  <c r="B78" i="7"/>
  <c r="B126" i="7"/>
  <c r="B28" i="7"/>
  <c r="B67" i="7"/>
  <c r="B27" i="7"/>
  <c r="B125" i="7"/>
  <c r="B26" i="7"/>
  <c r="B66" i="7"/>
  <c r="B25" i="7"/>
  <c r="B65" i="7"/>
  <c r="B24" i="7"/>
  <c r="B124" i="7"/>
  <c r="B23" i="7"/>
  <c r="B123" i="7"/>
  <c r="B22" i="7"/>
  <c r="B21" i="7"/>
  <c r="B96" i="7"/>
  <c r="B122" i="7"/>
  <c r="B64" i="7"/>
  <c r="B121" i="7"/>
  <c r="B20" i="7"/>
  <c r="B120" i="7"/>
  <c r="B19" i="7"/>
  <c r="B119" i="7"/>
  <c r="B18" i="7"/>
  <c r="B17" i="7"/>
  <c r="B95" i="7"/>
  <c r="B118" i="7"/>
  <c r="B16" i="7"/>
  <c r="B15" i="7"/>
  <c r="B94" i="7"/>
  <c r="B117" i="7"/>
  <c r="B14" i="7"/>
  <c r="B116" i="7"/>
  <c r="B13" i="7"/>
  <c r="B115" i="7"/>
  <c r="B12" i="7"/>
  <c r="B114" i="7"/>
  <c r="B11" i="7"/>
  <c r="B113" i="7"/>
  <c r="B10" i="7"/>
  <c r="B93" i="7"/>
  <c r="B77" i="7"/>
  <c r="B112" i="7"/>
  <c r="B9" i="7"/>
  <c r="B111" i="7"/>
  <c r="B8" i="7"/>
  <c r="B7" i="7"/>
  <c r="B102" i="7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D35" i="4" l="1"/>
  <c r="F33" i="4"/>
  <c r="D33" i="8" s="1"/>
  <c r="G33" i="8" s="1"/>
  <c r="I33" i="8" s="1"/>
  <c r="F31" i="4"/>
  <c r="D31" i="8" s="1"/>
  <c r="H31" i="8" s="1"/>
  <c r="J31" i="8" s="1"/>
  <c r="F29" i="4"/>
  <c r="D29" i="8" s="1"/>
  <c r="G29" i="8" s="1"/>
  <c r="I29" i="8" s="1"/>
  <c r="F27" i="4"/>
  <c r="D27" i="8" s="1"/>
  <c r="H27" i="8" s="1"/>
  <c r="J27" i="8" s="1"/>
  <c r="F25" i="4"/>
  <c r="D25" i="8" s="1"/>
  <c r="G25" i="8" s="1"/>
  <c r="I25" i="8" s="1"/>
  <c r="F23" i="4"/>
  <c r="D23" i="8" s="1"/>
  <c r="G23" i="8" s="1"/>
  <c r="K23" i="8" s="1"/>
  <c r="F21" i="4"/>
  <c r="D21" i="8" s="1"/>
  <c r="G21" i="8" s="1"/>
  <c r="K21" i="8" s="1"/>
  <c r="F19" i="4"/>
  <c r="D19" i="8" s="1"/>
  <c r="G19" i="8" s="1"/>
  <c r="K19" i="8" s="1"/>
  <c r="F17" i="4"/>
  <c r="D17" i="8" s="1"/>
  <c r="G17" i="8" s="1"/>
  <c r="K17" i="8" s="1"/>
  <c r="F15" i="4"/>
  <c r="D15" i="8" s="1"/>
  <c r="G15" i="8" s="1"/>
  <c r="K15" i="8" s="1"/>
  <c r="F13" i="4"/>
  <c r="D13" i="8" s="1"/>
  <c r="G13" i="8" s="1"/>
  <c r="K13" i="8" s="1"/>
  <c r="F11" i="4"/>
  <c r="D11" i="8" s="1"/>
  <c r="G11" i="8" s="1"/>
  <c r="K11" i="8" s="1"/>
  <c r="F9" i="4"/>
  <c r="D9" i="8" s="1"/>
  <c r="G9" i="8" s="1"/>
  <c r="K9" i="8" s="1"/>
  <c r="C35" i="4"/>
  <c r="F34" i="4"/>
  <c r="D34" i="8" s="1"/>
  <c r="G34" i="8" s="1"/>
  <c r="I34" i="8" s="1"/>
  <c r="F32" i="4"/>
  <c r="D32" i="8" s="1"/>
  <c r="G32" i="8" s="1"/>
  <c r="I32" i="8" s="1"/>
  <c r="F30" i="4"/>
  <c r="D30" i="8" s="1"/>
  <c r="G30" i="8" s="1"/>
  <c r="I30" i="8" s="1"/>
  <c r="F28" i="4"/>
  <c r="D28" i="8" s="1"/>
  <c r="H28" i="8" s="1"/>
  <c r="J28" i="8" s="1"/>
  <c r="F26" i="4"/>
  <c r="D26" i="8" s="1"/>
  <c r="G26" i="8" s="1"/>
  <c r="I26" i="8" s="1"/>
  <c r="F24" i="4"/>
  <c r="D24" i="8" s="1"/>
  <c r="C8" i="9" s="1"/>
  <c r="F22" i="4"/>
  <c r="D22" i="8" s="1"/>
  <c r="G22" i="8" s="1"/>
  <c r="K22" i="8" s="1"/>
  <c r="F20" i="4"/>
  <c r="D20" i="8" s="1"/>
  <c r="H20" i="8" s="1"/>
  <c r="L20" i="8" s="1"/>
  <c r="F18" i="4"/>
  <c r="D18" i="8" s="1"/>
  <c r="G18" i="8" s="1"/>
  <c r="K18" i="8" s="1"/>
  <c r="F16" i="4"/>
  <c r="D16" i="8" s="1"/>
  <c r="H16" i="8" s="1"/>
  <c r="L16" i="8" s="1"/>
  <c r="F14" i="4"/>
  <c r="D14" i="8" s="1"/>
  <c r="G14" i="8" s="1"/>
  <c r="K14" i="8" s="1"/>
  <c r="F12" i="4"/>
  <c r="D12" i="8" s="1"/>
  <c r="H12" i="8" s="1"/>
  <c r="L12" i="8" s="1"/>
  <c r="F10" i="4"/>
  <c r="D10" i="8" s="1"/>
  <c r="G10" i="8" s="1"/>
  <c r="K10" i="8" s="1"/>
  <c r="C34" i="9"/>
  <c r="H33" i="8"/>
  <c r="J33" i="8" s="1"/>
  <c r="H23" i="8"/>
  <c r="L23" i="8" s="1"/>
  <c r="H19" i="8"/>
  <c r="L19" i="8" s="1"/>
  <c r="H15" i="8"/>
  <c r="L15" i="8" s="1"/>
  <c r="H11" i="8"/>
  <c r="L11" i="8" s="1"/>
  <c r="C19" i="9"/>
  <c r="D21" i="9" s="1"/>
  <c r="H24" i="8"/>
  <c r="J24" i="8" s="1"/>
  <c r="H14" i="8"/>
  <c r="L14" i="8" s="1"/>
  <c r="F8" i="4"/>
  <c r="E8" i="4"/>
  <c r="H22" i="8" l="1"/>
  <c r="L22" i="8" s="1"/>
  <c r="H30" i="8"/>
  <c r="J30" i="8" s="1"/>
  <c r="C9" i="9"/>
  <c r="H10" i="8"/>
  <c r="L10" i="8" s="1"/>
  <c r="H18" i="8"/>
  <c r="L18" i="8" s="1"/>
  <c r="D31" i="9"/>
  <c r="H26" i="8"/>
  <c r="J26" i="8" s="1"/>
  <c r="H34" i="8"/>
  <c r="J34" i="8" s="1"/>
  <c r="H9" i="8"/>
  <c r="L9" i="8" s="1"/>
  <c r="H13" i="8"/>
  <c r="L13" i="8" s="1"/>
  <c r="H17" i="8"/>
  <c r="L17" i="8" s="1"/>
  <c r="H21" i="8"/>
  <c r="L21" i="8" s="1"/>
  <c r="H25" i="8"/>
  <c r="J25" i="8" s="1"/>
  <c r="H29" i="8"/>
  <c r="J29" i="8" s="1"/>
  <c r="D10" i="9"/>
  <c r="D23" i="9" s="1"/>
  <c r="C33" i="9" s="1"/>
  <c r="D35" i="9" s="1"/>
  <c r="D37" i="9" s="1"/>
  <c r="G12" i="8"/>
  <c r="K12" i="8" s="1"/>
  <c r="G16" i="8"/>
  <c r="K16" i="8" s="1"/>
  <c r="G20" i="8"/>
  <c r="K20" i="8" s="1"/>
  <c r="G24" i="8"/>
  <c r="I24" i="8" s="1"/>
  <c r="G28" i="8"/>
  <c r="I28" i="8" s="1"/>
  <c r="G27" i="8"/>
  <c r="I27" i="8" s="1"/>
  <c r="G31" i="8"/>
  <c r="I31" i="8" s="1"/>
  <c r="H32" i="8"/>
  <c r="J32" i="8" s="1"/>
  <c r="J35" i="8" s="1"/>
  <c r="C8" i="8"/>
  <c r="E35" i="4"/>
  <c r="D8" i="8"/>
  <c r="F35" i="4"/>
  <c r="I35" i="8" l="1"/>
  <c r="A36" i="8" s="1"/>
  <c r="D35" i="8"/>
  <c r="H8" i="8"/>
  <c r="G8" i="8"/>
  <c r="C35" i="8"/>
  <c r="I36" i="8" l="1"/>
  <c r="L8" i="8"/>
  <c r="L35" i="8" s="1"/>
  <c r="H35" i="8"/>
  <c r="K8" i="8"/>
  <c r="K35" i="8" s="1"/>
  <c r="G35" i="8"/>
  <c r="L36" i="8" l="1"/>
</calcChain>
</file>

<file path=xl/sharedStrings.xml><?xml version="1.0" encoding="utf-8"?>
<sst xmlns="http://schemas.openxmlformats.org/spreadsheetml/2006/main" count="592" uniqueCount="161">
  <si>
    <t>Kas</t>
  </si>
  <si>
    <t>Piutang</t>
  </si>
  <si>
    <t>Gedung</t>
  </si>
  <si>
    <t>Tanah</t>
  </si>
  <si>
    <t>Prive</t>
  </si>
  <si>
    <t>No Akun</t>
  </si>
  <si>
    <t>Nama Akun</t>
  </si>
  <si>
    <t>Asuransi Dibayar Dimuka</t>
  </si>
  <si>
    <t>Perlengkapan Bengkel</t>
  </si>
  <si>
    <t>Perlengkapan Kantor</t>
  </si>
  <si>
    <t>Peralatan Bengkel</t>
  </si>
  <si>
    <t>Akum. Peny. Peralatan Bengkel</t>
  </si>
  <si>
    <t>Peralatan Kantor</t>
  </si>
  <si>
    <t>Akum. Peny. Gedung</t>
  </si>
  <si>
    <t>Utang Usaha</t>
  </si>
  <si>
    <t>Utang Gaji</t>
  </si>
  <si>
    <t>Modal Tn Joko</t>
  </si>
  <si>
    <t>Pendapatan Bengkel</t>
  </si>
  <si>
    <t>Pendapatan Lain-lain</t>
  </si>
  <si>
    <t>Beban Asuransi</t>
  </si>
  <si>
    <t>Beban Peny. Gedung</t>
  </si>
  <si>
    <t>Beban Utilitas</t>
  </si>
  <si>
    <t>Beban Gaji</t>
  </si>
  <si>
    <t>Ikhtisar Rugi Laba</t>
  </si>
  <si>
    <t>Akum. Peny. Peralatan Kantor</t>
  </si>
  <si>
    <t>Beban Perlengkapan Bengkel</t>
  </si>
  <si>
    <t>Beban Perlengkapan Kantor</t>
  </si>
  <si>
    <t>Beban Peny. Peralatan Bengkel</t>
  </si>
  <si>
    <t>Beban Peny. Peralatan Kantor</t>
  </si>
  <si>
    <t>Tabel 2.1 Susunan Nama Akun</t>
  </si>
  <si>
    <t>Tanggal</t>
  </si>
  <si>
    <t>Debet</t>
  </si>
  <si>
    <t>Kredit</t>
  </si>
  <si>
    <t>No Bukti</t>
  </si>
  <si>
    <t xml:space="preserve"> </t>
  </si>
  <si>
    <t>Jumlah</t>
  </si>
  <si>
    <t>-</t>
  </si>
  <si>
    <t>Kas Total</t>
  </si>
  <si>
    <t>Piutang Total</t>
  </si>
  <si>
    <t>Asuransi Dibayar Dimuka Total</t>
  </si>
  <si>
    <t>Perlengkapan Bengkel Total</t>
  </si>
  <si>
    <t>Perlengkapan Kantor Total</t>
  </si>
  <si>
    <t>Peralatan Bengkel Total</t>
  </si>
  <si>
    <t>Peralatan Kantor Total</t>
  </si>
  <si>
    <t>Gedung Total</t>
  </si>
  <si>
    <t>Tanah Total</t>
  </si>
  <si>
    <t>Utang Usaha Total</t>
  </si>
  <si>
    <t>Utang Gaji Total</t>
  </si>
  <si>
    <t>Prive Total</t>
  </si>
  <si>
    <t>Pendapatan Bengkel Total</t>
  </si>
  <si>
    <t>Beban Utilitas Total</t>
  </si>
  <si>
    <t>Akum. Peny. Peralatan Bengkel Total</t>
  </si>
  <si>
    <t>Akum. Peny. Peralatan Kantor Total</t>
  </si>
  <si>
    <t>Akum. Peny. Gedung Total</t>
  </si>
  <si>
    <t>Grand Total</t>
  </si>
  <si>
    <t>Hutang Gaji</t>
  </si>
  <si>
    <t>Tabel 5.1 Isian jurnal penyesuaian</t>
  </si>
  <si>
    <t>Transaksi</t>
  </si>
  <si>
    <t>Saldo</t>
  </si>
  <si>
    <t>Modal Tn Joko Total</t>
  </si>
  <si>
    <t>Neraca saldo</t>
  </si>
  <si>
    <t>Jurnal Penyesuaian</t>
  </si>
  <si>
    <t>N. Saldo Set. Penyesuaian</t>
  </si>
  <si>
    <t>Rugi Laba</t>
  </si>
  <si>
    <t>Neraca</t>
  </si>
  <si>
    <t>Total</t>
  </si>
  <si>
    <t>Laba</t>
  </si>
  <si>
    <t>Pendapatan</t>
  </si>
  <si>
    <t>Total Pendapatan</t>
  </si>
  <si>
    <t>Beban</t>
  </si>
  <si>
    <t>Total Beban</t>
  </si>
  <si>
    <t>Laba-Prive</t>
  </si>
  <si>
    <t>Modal Tn Joko (1-Mar-2015)</t>
  </si>
  <si>
    <t>01/K/III/19</t>
  </si>
  <si>
    <t>01/M/III/19</t>
  </si>
  <si>
    <t>02/M/III/19</t>
  </si>
  <si>
    <t>21/F/MAR/19</t>
  </si>
  <si>
    <t>03/M/III/19</t>
  </si>
  <si>
    <t>04/M/III/19</t>
  </si>
  <si>
    <t>05/M/III/19</t>
  </si>
  <si>
    <t>06/M/III/19</t>
  </si>
  <si>
    <t>07/M/III/19</t>
  </si>
  <si>
    <t>02/K/III/19</t>
  </si>
  <si>
    <t>08/M/III/19</t>
  </si>
  <si>
    <t>03/K/III/19</t>
  </si>
  <si>
    <t>09/M/III/19</t>
  </si>
  <si>
    <t>10/M/III/19</t>
  </si>
  <si>
    <t>11/M/III/19</t>
  </si>
  <si>
    <t>01/B/III/19</t>
  </si>
  <si>
    <t>04/K/III/19</t>
  </si>
  <si>
    <t>12/M/III/19</t>
  </si>
  <si>
    <t>13/M/III/19</t>
  </si>
  <si>
    <t>14/M/III/19</t>
  </si>
  <si>
    <t>15/M/III/19</t>
  </si>
  <si>
    <t>16/M/III/19</t>
  </si>
  <si>
    <t>17/M/III/19</t>
  </si>
  <si>
    <t>18/M/III/19</t>
  </si>
  <si>
    <t>05/K/III/19</t>
  </si>
  <si>
    <t>02/B/III/19</t>
  </si>
  <si>
    <t>19/M/III/19</t>
  </si>
  <si>
    <t>20/M/III/19</t>
  </si>
  <si>
    <t>21/M/III/19</t>
  </si>
  <si>
    <t>06/K/III/19</t>
  </si>
  <si>
    <t>22/M/III/19</t>
  </si>
  <si>
    <t>07/K/III/19</t>
  </si>
  <si>
    <t>23/M/III/19</t>
  </si>
  <si>
    <t>08/K/III/19</t>
  </si>
  <si>
    <t>09/K/III/19</t>
  </si>
  <si>
    <t>24/M/III/19</t>
  </si>
  <si>
    <t>25/M/III/19</t>
  </si>
  <si>
    <t>10/K/III/19</t>
  </si>
  <si>
    <t>11/K/III/19</t>
  </si>
  <si>
    <t>03/B/III/19</t>
  </si>
  <si>
    <t>26/M/III/19</t>
  </si>
  <si>
    <t>27/M/III/19</t>
  </si>
  <si>
    <t>28/M/III/19</t>
  </si>
  <si>
    <t>29/M/III/19</t>
  </si>
  <si>
    <t>12/K/III/19</t>
  </si>
  <si>
    <t>30/M/III/19</t>
  </si>
  <si>
    <t>2/DBI/F/MAR/19</t>
  </si>
  <si>
    <t>13/K/III/19</t>
  </si>
  <si>
    <t>31/M/III/19</t>
  </si>
  <si>
    <t>32/M/III/19</t>
  </si>
  <si>
    <t>33/M/III/19</t>
  </si>
  <si>
    <t>34/M/III/19</t>
  </si>
  <si>
    <t>14/K/III/19</t>
  </si>
  <si>
    <t>35/M/III/19</t>
  </si>
  <si>
    <t>36/M/III/19</t>
  </si>
  <si>
    <t>37/M/III/19</t>
  </si>
  <si>
    <t>38/M/III/19</t>
  </si>
  <si>
    <t>39/M/III/19</t>
  </si>
  <si>
    <t>Bengkel Bang Naren Jurnal Umum Maret 2019 (Dalam ribuan)</t>
  </si>
  <si>
    <t>Bengkel Bang Naren Buku Besar Maret 2019 (Dalam ribuan)</t>
  </si>
  <si>
    <t>Bengkel Bang Naren Neraca Saldo Maret 2019 (Dalam Ribuan)</t>
  </si>
  <si>
    <t>Bengkel Bang Naren Jurnal Penyesuaian Maret 2019 (Dalam ribuan)</t>
  </si>
  <si>
    <t>1/AJP/III/19</t>
  </si>
  <si>
    <t>2/AJP/III/19</t>
  </si>
  <si>
    <t>3/AJP/III/19</t>
  </si>
  <si>
    <t>4/AJP/III/19</t>
  </si>
  <si>
    <t>5/AJP/III/19</t>
  </si>
  <si>
    <t>6/AJP/III/19</t>
  </si>
  <si>
    <t>7/AJP/III/19</t>
  </si>
  <si>
    <t>Bengkel Bang Naren Neraca Lajur Maret 2019 (Dalam ribuan)</t>
  </si>
  <si>
    <t>Bengkel Bang Naren Laporan Keuangan Maret 2019 (Dalam ribuan) Laporan Rugi Laba</t>
  </si>
  <si>
    <t>Bengkel Bang Naren Laporan Keuangan Maret 2019 (Dalam ribuan) Laporan Modal</t>
  </si>
  <si>
    <t xml:space="preserve">Bengkel Bang Naren </t>
  </si>
  <si>
    <t xml:space="preserve">Laporan Keuangan </t>
  </si>
  <si>
    <t xml:space="preserve">(Dalam Rupiah) </t>
  </si>
  <si>
    <t xml:space="preserve">Neraca </t>
  </si>
  <si>
    <t xml:space="preserve">Aktiva Lancar </t>
  </si>
  <si>
    <t xml:space="preserve">Aktiva Tetap </t>
  </si>
  <si>
    <t xml:space="preserve">Jumlah Aktiva Lancar </t>
  </si>
  <si>
    <t xml:space="preserve">Jumlah Aktiva Tetap </t>
  </si>
  <si>
    <t xml:space="preserve">Total Aktiva </t>
  </si>
  <si>
    <t xml:space="preserve">Hutang Jangka Pendek </t>
  </si>
  <si>
    <t xml:space="preserve">Jumlah Hutang Jangka Pendek </t>
  </si>
  <si>
    <t xml:space="preserve">Hutang Jangka Panjang </t>
  </si>
  <si>
    <t xml:space="preserve">Modal </t>
  </si>
  <si>
    <t xml:space="preserve">Total passiva </t>
  </si>
  <si>
    <t xml:space="preserve">Modal Tn Naren </t>
  </si>
  <si>
    <t>Modal Tn Naren (31-Mar-2019)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</si>
</sst>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p&quot;* #,##0.00_-;\-&quot;Rp&quot;* #,##0.00_-;_-&quot;Rp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44" fontId="0" fillId="5" borderId="1" xfId="0" applyNumberFormat="1" applyFill="1" applyBorder="1" applyAlignment="1">
      <alignment horizontal="right" vertical="center"/>
    </xf>
    <xf numFmtId="44" fontId="0" fillId="5" borderId="1" xfId="0" applyNumberForma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44" fontId="0" fillId="6" borderId="1" xfId="0" applyNumberFormat="1" applyFill="1" applyBorder="1" applyAlignment="1">
      <alignment horizontal="right" vertical="center"/>
    </xf>
    <xf numFmtId="44" fontId="0" fillId="6" borderId="1" xfId="0" applyNumberFormat="1" applyFill="1" applyBorder="1" applyAlignment="1">
      <alignment horizontal="right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1" fillId="4" borderId="1" xfId="0" applyFont="1" applyFill="1" applyBorder="1"/>
    <xf numFmtId="0" fontId="1" fillId="6" borderId="1" xfId="0" applyFont="1" applyFill="1" applyBorder="1"/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4" fontId="0" fillId="2" borderId="1" xfId="0" applyNumberForma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center" vertical="center"/>
    </xf>
    <xf numFmtId="44" fontId="0" fillId="1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0" xfId="0" applyFill="1" applyBorder="1"/>
    <xf numFmtId="44" fontId="0" fillId="7" borderId="0" xfId="0" applyNumberFormat="1" applyFill="1" applyBorder="1"/>
    <xf numFmtId="0" fontId="0" fillId="7" borderId="6" xfId="0" applyFill="1" applyBorder="1"/>
    <xf numFmtId="0" fontId="0" fillId="7" borderId="8" xfId="0" applyFill="1" applyBorder="1"/>
    <xf numFmtId="44" fontId="0" fillId="7" borderId="6" xfId="0" applyNumberFormat="1" applyFill="1" applyBorder="1"/>
    <xf numFmtId="44" fontId="0" fillId="7" borderId="8" xfId="0" applyNumberFormat="1" applyFill="1" applyBorder="1"/>
    <xf numFmtId="44" fontId="0" fillId="7" borderId="9" xfId="0" applyNumberFormat="1" applyFill="1" applyBorder="1"/>
    <xf numFmtId="0" fontId="0" fillId="7" borderId="7" xfId="0" applyFill="1" applyBorder="1"/>
    <xf numFmtId="0" fontId="0" fillId="7" borderId="9" xfId="0" applyFill="1" applyBorder="1"/>
    <xf numFmtId="0" fontId="0" fillId="7" borderId="0" xfId="0" applyFill="1"/>
    <xf numFmtId="44" fontId="0" fillId="7" borderId="0" xfId="0" applyNumberFormat="1" applyFill="1"/>
    <xf numFmtId="0" fontId="0" fillId="9" borderId="0" xfId="0" applyFill="1"/>
    <xf numFmtId="44" fontId="0" fillId="9" borderId="0" xfId="0" applyNumberFormat="1" applyFill="1"/>
    <xf numFmtId="44" fontId="0" fillId="11" borderId="1" xfId="0" applyNumberFormat="1" applyFill="1" applyBorder="1"/>
    <xf numFmtId="44" fontId="0" fillId="12" borderId="1" xfId="0" applyNumberFormat="1" applyFill="1" applyBorder="1"/>
    <xf numFmtId="44" fontId="0" fillId="6" borderId="1" xfId="0" applyNumberFormat="1" applyFill="1" applyBorder="1"/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/>
    <xf numFmtId="0" fontId="0" fillId="13" borderId="1" xfId="0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44" fontId="0" fillId="6" borderId="1" xfId="0" applyNumberForma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1" xfId="0" applyFont="1" applyFill="1" applyBorder="1" applyAlignment="1">
      <alignment horizontal="center" vertical="center"/>
    </xf>
    <xf numFmtId="15" fontId="0" fillId="5" borderId="1" xfId="0" applyNumberFormat="1" applyFill="1" applyBorder="1"/>
    <xf numFmtId="15" fontId="0" fillId="6" borderId="1" xfId="0" applyNumberFormat="1" applyFill="1" applyBorder="1"/>
    <xf numFmtId="15" fontId="0" fillId="4" borderId="1" xfId="0" applyNumberFormat="1" applyFill="1" applyBorder="1"/>
    <xf numFmtId="15" fontId="0" fillId="6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right" vertical="center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4" borderId="5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7" fontId="0" fillId="3" borderId="14" xfId="0" applyNumberFormat="1" applyFill="1" applyBorder="1" applyAlignment="1">
      <alignment horizontal="center" vertical="center"/>
    </xf>
    <xf numFmtId="17" fontId="0" fillId="3" borderId="0" xfId="0" applyNumberFormat="1" applyFill="1" applyBorder="1" applyAlignment="1">
      <alignment horizontal="center" vertical="center"/>
    </xf>
    <xf numFmtId="17" fontId="0" fillId="3" borderId="15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15" xfId="0" applyFill="1" applyBorder="1"/>
    <xf numFmtId="0" fontId="1" fillId="15" borderId="14" xfId="0" applyFont="1" applyFill="1" applyBorder="1" applyAlignment="1">
      <alignment horizontal="left"/>
    </xf>
    <xf numFmtId="0" fontId="1" fillId="15" borderId="0" xfId="0" applyFont="1" applyFill="1" applyBorder="1" applyAlignment="1">
      <alignment horizontal="left"/>
    </xf>
    <xf numFmtId="0" fontId="0" fillId="15" borderId="0" xfId="0" applyFill="1" applyBorder="1"/>
    <xf numFmtId="0" fontId="1" fillId="15" borderId="0" xfId="0" applyFont="1" applyFill="1" applyBorder="1" applyAlignment="1">
      <alignment horizontal="center"/>
    </xf>
    <xf numFmtId="0" fontId="0" fillId="15" borderId="15" xfId="0" applyFill="1" applyBorder="1"/>
    <xf numFmtId="0" fontId="0" fillId="15" borderId="14" xfId="0" applyFill="1" applyBorder="1"/>
    <xf numFmtId="44" fontId="0" fillId="15" borderId="0" xfId="0" applyNumberFormat="1" applyFill="1" applyBorder="1"/>
    <xf numFmtId="44" fontId="1" fillId="15" borderId="15" xfId="0" applyNumberFormat="1" applyFont="1" applyFill="1" applyBorder="1"/>
    <xf numFmtId="0" fontId="0" fillId="15" borderId="0" xfId="0" applyFill="1" applyBorder="1" applyAlignment="1"/>
    <xf numFmtId="44" fontId="0" fillId="15" borderId="15" xfId="0" applyNumberFormat="1" applyFill="1" applyBorder="1"/>
    <xf numFmtId="0" fontId="1" fillId="15" borderId="16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0" fillId="15" borderId="17" xfId="0" applyFill="1" applyBorder="1"/>
    <xf numFmtId="44" fontId="1" fillId="15" borderId="18" xfId="0" applyNumberFormat="1" applyFont="1" applyFill="1" applyBorder="1" applyAlignment="1"/>
    <xf numFmtId="0" fontId="1" fillId="15" borderId="11" xfId="0" applyFont="1" applyFill="1" applyBorder="1" applyAlignment="1">
      <alignment horizontal="left"/>
    </xf>
    <xf numFmtId="0" fontId="1" fillId="15" borderId="12" xfId="0" applyFont="1" applyFill="1" applyBorder="1" applyAlignment="1">
      <alignment horizontal="left"/>
    </xf>
    <xf numFmtId="0" fontId="0" fillId="15" borderId="12" xfId="0" applyFill="1" applyBorder="1"/>
    <xf numFmtId="0" fontId="0" fillId="15" borderId="13" xfId="0" applyFill="1" applyBorder="1"/>
    <xf numFmtId="44" fontId="1" fillId="15" borderId="18" xfId="0" applyNumberFormat="1" applyFont="1" applyFill="1" applyBorder="1"/>
    <xf numFmtId="0" fontId="1" fillId="15" borderId="11" xfId="0" applyFont="1" applyFill="1" applyBorder="1" applyAlignment="1">
      <alignment horizontal="center"/>
    </xf>
    <xf numFmtId="0" fontId="1" fillId="15" borderId="12" xfId="0" applyFont="1" applyFill="1" applyBorder="1" applyAlignment="1">
      <alignment horizontal="center"/>
    </xf>
    <xf numFmtId="0" fontId="1" fillId="15" borderId="12" xfId="0" applyFont="1" applyFill="1" applyBorder="1" applyAlignment="1"/>
    <xf numFmtId="0" fontId="1" fillId="15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52</xdr:row>
      <xdr:rowOff>28575</xdr:rowOff>
    </xdr:from>
    <xdr:to>
      <xdr:col>10</xdr:col>
      <xdr:colOff>1143000</xdr:colOff>
      <xdr:row>63</xdr:row>
      <xdr:rowOff>28575</xdr:rowOff>
    </xdr:to>
    <xdr:cxnSp macro="">
      <xdr:nvCxnSpPr>
        <xdr:cNvPr id="3" name="Elbow Connector 2"/>
        <xdr:cNvCxnSpPr/>
      </xdr:nvCxnSpPr>
      <xdr:spPr>
        <a:xfrm>
          <a:off x="6962775" y="9934575"/>
          <a:ext cx="3743325" cy="2095500"/>
        </a:xfrm>
        <a:prstGeom prst="bentConnector3">
          <a:avLst>
            <a:gd name="adj1" fmla="val 50000"/>
          </a:avLst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5" workbookViewId="0">
      <selection activeCell="F22" sqref="F22"/>
    </sheetView>
  </sheetViews>
  <sheetFormatPr defaultRowHeight="15" x14ac:dyDescent="0.25"/>
  <cols>
    <col min="1" max="1" width="9.85546875" style="1" customWidth="1"/>
    <col min="2" max="2" width="29.140625" bestFit="1" customWidth="1"/>
  </cols>
  <sheetData>
    <row r="1" spans="1:2" x14ac:dyDescent="0.25">
      <c r="A1" s="9" t="s">
        <v>5</v>
      </c>
      <c r="B1" s="9" t="s">
        <v>6</v>
      </c>
    </row>
    <row r="2" spans="1:2" x14ac:dyDescent="0.25">
      <c r="A2" s="2">
        <v>111</v>
      </c>
      <c r="B2" s="3" t="s">
        <v>0</v>
      </c>
    </row>
    <row r="3" spans="1:2" x14ac:dyDescent="0.25">
      <c r="A3" s="2">
        <v>112</v>
      </c>
      <c r="B3" s="3" t="s">
        <v>1</v>
      </c>
    </row>
    <row r="4" spans="1:2" x14ac:dyDescent="0.25">
      <c r="A4" s="2">
        <v>113</v>
      </c>
      <c r="B4" s="3" t="s">
        <v>7</v>
      </c>
    </row>
    <row r="5" spans="1:2" x14ac:dyDescent="0.25">
      <c r="A5" s="2">
        <v>114</v>
      </c>
      <c r="B5" s="3" t="s">
        <v>8</v>
      </c>
    </row>
    <row r="6" spans="1:2" x14ac:dyDescent="0.25">
      <c r="A6" s="2">
        <v>115</v>
      </c>
      <c r="B6" s="3" t="s">
        <v>9</v>
      </c>
    </row>
    <row r="7" spans="1:2" x14ac:dyDescent="0.25">
      <c r="A7" s="2">
        <v>121</v>
      </c>
      <c r="B7" s="3" t="s">
        <v>10</v>
      </c>
    </row>
    <row r="8" spans="1:2" x14ac:dyDescent="0.25">
      <c r="A8" s="2">
        <v>1211</v>
      </c>
      <c r="B8" s="3" t="s">
        <v>11</v>
      </c>
    </row>
    <row r="9" spans="1:2" x14ac:dyDescent="0.25">
      <c r="A9" s="2">
        <v>122</v>
      </c>
      <c r="B9" s="3" t="s">
        <v>12</v>
      </c>
    </row>
    <row r="10" spans="1:2" x14ac:dyDescent="0.25">
      <c r="A10" s="2">
        <v>1221</v>
      </c>
      <c r="B10" s="3" t="s">
        <v>24</v>
      </c>
    </row>
    <row r="11" spans="1:2" x14ac:dyDescent="0.25">
      <c r="A11" s="2">
        <v>123</v>
      </c>
      <c r="B11" s="3" t="s">
        <v>2</v>
      </c>
    </row>
    <row r="12" spans="1:2" x14ac:dyDescent="0.25">
      <c r="A12" s="2">
        <v>1231</v>
      </c>
      <c r="B12" s="3" t="s">
        <v>13</v>
      </c>
    </row>
    <row r="13" spans="1:2" x14ac:dyDescent="0.25">
      <c r="A13" s="2">
        <v>124</v>
      </c>
      <c r="B13" s="3" t="s">
        <v>3</v>
      </c>
    </row>
    <row r="14" spans="1:2" x14ac:dyDescent="0.25">
      <c r="A14" s="2">
        <v>211</v>
      </c>
      <c r="B14" s="3" t="s">
        <v>14</v>
      </c>
    </row>
    <row r="15" spans="1:2" x14ac:dyDescent="0.25">
      <c r="A15" s="2">
        <v>212</v>
      </c>
      <c r="B15" s="3" t="s">
        <v>55</v>
      </c>
    </row>
    <row r="16" spans="1:2" x14ac:dyDescent="0.25">
      <c r="A16" s="2">
        <v>311</v>
      </c>
      <c r="B16" s="3" t="s">
        <v>16</v>
      </c>
    </row>
    <row r="17" spans="1:2" x14ac:dyDescent="0.25">
      <c r="A17" s="2">
        <v>312</v>
      </c>
      <c r="B17" s="3" t="s">
        <v>4</v>
      </c>
    </row>
    <row r="18" spans="1:2" x14ac:dyDescent="0.25">
      <c r="A18" s="2">
        <v>411</v>
      </c>
      <c r="B18" s="3" t="s">
        <v>17</v>
      </c>
    </row>
    <row r="19" spans="1:2" x14ac:dyDescent="0.25">
      <c r="A19" s="2">
        <v>421</v>
      </c>
      <c r="B19" s="3" t="s">
        <v>18</v>
      </c>
    </row>
    <row r="20" spans="1:2" x14ac:dyDescent="0.25">
      <c r="A20" s="2">
        <v>511</v>
      </c>
      <c r="B20" s="3" t="s">
        <v>19</v>
      </c>
    </row>
    <row r="21" spans="1:2" x14ac:dyDescent="0.25">
      <c r="A21" s="2">
        <v>512</v>
      </c>
      <c r="B21" s="3" t="s">
        <v>25</v>
      </c>
    </row>
    <row r="22" spans="1:2" x14ac:dyDescent="0.25">
      <c r="A22" s="2">
        <v>513</v>
      </c>
      <c r="B22" s="3" t="s">
        <v>26</v>
      </c>
    </row>
    <row r="23" spans="1:2" x14ac:dyDescent="0.25">
      <c r="A23" s="2">
        <v>514</v>
      </c>
      <c r="B23" s="3" t="s">
        <v>27</v>
      </c>
    </row>
    <row r="24" spans="1:2" x14ac:dyDescent="0.25">
      <c r="A24" s="2">
        <v>515</v>
      </c>
      <c r="B24" s="3" t="s">
        <v>28</v>
      </c>
    </row>
    <row r="25" spans="1:2" x14ac:dyDescent="0.25">
      <c r="A25" s="2">
        <v>516</v>
      </c>
      <c r="B25" s="3" t="s">
        <v>20</v>
      </c>
    </row>
    <row r="26" spans="1:2" x14ac:dyDescent="0.25">
      <c r="A26" s="2">
        <v>517</v>
      </c>
      <c r="B26" s="3" t="s">
        <v>21</v>
      </c>
    </row>
    <row r="27" spans="1:2" x14ac:dyDescent="0.25">
      <c r="A27" s="2">
        <v>518</v>
      </c>
      <c r="B27" s="3" t="s">
        <v>22</v>
      </c>
    </row>
    <row r="28" spans="1:2" x14ac:dyDescent="0.25">
      <c r="A28" s="2">
        <v>611</v>
      </c>
      <c r="B28" s="3" t="s">
        <v>23</v>
      </c>
    </row>
    <row r="30" spans="1:2" x14ac:dyDescent="0.25">
      <c r="B30" t="s">
        <v>29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>
      <selection activeCell="I10" sqref="I10"/>
    </sheetView>
  </sheetViews>
  <sheetFormatPr defaultRowHeight="15" x14ac:dyDescent="0.25"/>
  <cols>
    <col min="1" max="1" width="13.28515625" bestFit="1" customWidth="1"/>
    <col min="2" max="2" width="12.7109375" bestFit="1" customWidth="1"/>
    <col min="3" max="3" width="21" bestFit="1" customWidth="1"/>
    <col min="4" max="4" width="11.85546875" style="1" bestFit="1" customWidth="1"/>
    <col min="5" max="5" width="12.85546875" style="5" bestFit="1" customWidth="1"/>
    <col min="6" max="6" width="12.85546875" style="6" bestFit="1" customWidth="1"/>
  </cols>
  <sheetData>
    <row r="1" spans="1:6" x14ac:dyDescent="0.25">
      <c r="A1" s="68" t="s">
        <v>131</v>
      </c>
      <c r="B1" s="69"/>
      <c r="C1" s="69"/>
      <c r="D1" s="69"/>
      <c r="E1" s="69"/>
      <c r="F1" s="70"/>
    </row>
    <row r="2" spans="1:6" x14ac:dyDescent="0.25">
      <c r="A2" s="71"/>
      <c r="B2" s="72"/>
      <c r="C2" s="72"/>
      <c r="D2" s="72"/>
      <c r="E2" s="72"/>
      <c r="F2" s="73"/>
    </row>
    <row r="3" spans="1:6" x14ac:dyDescent="0.25">
      <c r="A3" s="71"/>
      <c r="B3" s="72"/>
      <c r="C3" s="72"/>
      <c r="D3" s="72"/>
      <c r="E3" s="72"/>
      <c r="F3" s="73"/>
    </row>
    <row r="4" spans="1:6" x14ac:dyDescent="0.25">
      <c r="A4" s="71"/>
      <c r="B4" s="72"/>
      <c r="C4" s="72"/>
      <c r="D4" s="72"/>
      <c r="E4" s="72"/>
      <c r="F4" s="73"/>
    </row>
    <row r="5" spans="1:6" x14ac:dyDescent="0.25">
      <c r="A5" s="74"/>
      <c r="B5" s="75"/>
      <c r="C5" s="75"/>
      <c r="D5" s="75"/>
      <c r="E5" s="75"/>
      <c r="F5" s="76"/>
    </row>
    <row r="6" spans="1:6" x14ac:dyDescent="0.25">
      <c r="A6" s="56" t="s">
        <v>30</v>
      </c>
      <c r="B6" s="56" t="s">
        <v>33</v>
      </c>
      <c r="C6" s="56" t="s">
        <v>6</v>
      </c>
      <c r="D6" s="60" t="s">
        <v>5</v>
      </c>
      <c r="E6" s="60" t="s">
        <v>31</v>
      </c>
      <c r="F6" s="60" t="s">
        <v>32</v>
      </c>
    </row>
    <row r="7" spans="1:6" x14ac:dyDescent="0.25">
      <c r="A7" s="63">
        <v>43525</v>
      </c>
      <c r="B7" s="14" t="s">
        <v>73</v>
      </c>
      <c r="C7" s="14" t="str">
        <f t="shared" ref="C7:C38" si="0">VLOOKUP(D7,akun,2,FALSE)</f>
        <v>Hutang Gaji</v>
      </c>
      <c r="D7" s="15">
        <v>212</v>
      </c>
      <c r="E7" s="16">
        <v>2000</v>
      </c>
      <c r="F7" s="17" t="s">
        <v>34</v>
      </c>
    </row>
    <row r="8" spans="1:6" x14ac:dyDescent="0.25">
      <c r="A8" s="63">
        <v>43525</v>
      </c>
      <c r="B8" s="14" t="s">
        <v>34</v>
      </c>
      <c r="C8" s="14" t="str">
        <f t="shared" si="0"/>
        <v>Kas</v>
      </c>
      <c r="D8" s="15">
        <v>111</v>
      </c>
      <c r="E8" s="16" t="s">
        <v>34</v>
      </c>
      <c r="F8" s="17">
        <v>2000</v>
      </c>
    </row>
    <row r="9" spans="1:6" x14ac:dyDescent="0.25">
      <c r="A9" s="63">
        <v>43525</v>
      </c>
      <c r="B9" s="14" t="s">
        <v>74</v>
      </c>
      <c r="C9" s="14" t="str">
        <f t="shared" si="0"/>
        <v>Kas</v>
      </c>
      <c r="D9" s="15">
        <v>111</v>
      </c>
      <c r="E9" s="16">
        <v>80</v>
      </c>
      <c r="F9" s="17" t="s">
        <v>34</v>
      </c>
    </row>
    <row r="10" spans="1:6" x14ac:dyDescent="0.25">
      <c r="A10" s="63">
        <v>43525</v>
      </c>
      <c r="B10" s="14" t="s">
        <v>34</v>
      </c>
      <c r="C10" s="14" t="str">
        <f t="shared" si="0"/>
        <v>Pendapatan Bengkel</v>
      </c>
      <c r="D10" s="15">
        <v>411</v>
      </c>
      <c r="E10" s="16" t="s">
        <v>34</v>
      </c>
      <c r="F10" s="17">
        <v>80</v>
      </c>
    </row>
    <row r="11" spans="1:6" x14ac:dyDescent="0.25">
      <c r="A11" s="63">
        <v>43525</v>
      </c>
      <c r="B11" s="14" t="s">
        <v>75</v>
      </c>
      <c r="C11" s="14" t="str">
        <f t="shared" si="0"/>
        <v>Kas</v>
      </c>
      <c r="D11" s="15">
        <v>111</v>
      </c>
      <c r="E11" s="16">
        <v>120</v>
      </c>
      <c r="F11" s="17" t="s">
        <v>34</v>
      </c>
    </row>
    <row r="12" spans="1:6" x14ac:dyDescent="0.25">
      <c r="A12" s="63">
        <v>43525</v>
      </c>
      <c r="B12" s="14" t="s">
        <v>34</v>
      </c>
      <c r="C12" s="14" t="str">
        <f t="shared" si="0"/>
        <v>Pendapatan Bengkel</v>
      </c>
      <c r="D12" s="15">
        <v>411</v>
      </c>
      <c r="E12" s="16"/>
      <c r="F12" s="17">
        <v>120</v>
      </c>
    </row>
    <row r="13" spans="1:6" x14ac:dyDescent="0.25">
      <c r="A13" s="63">
        <v>43525</v>
      </c>
      <c r="B13" s="14" t="s">
        <v>76</v>
      </c>
      <c r="C13" s="14" t="str">
        <f t="shared" si="0"/>
        <v>Perlengkapan Bengkel</v>
      </c>
      <c r="D13" s="15">
        <v>114</v>
      </c>
      <c r="E13" s="16">
        <v>1275</v>
      </c>
      <c r="F13" s="17" t="s">
        <v>34</v>
      </c>
    </row>
    <row r="14" spans="1:6" x14ac:dyDescent="0.25">
      <c r="A14" s="63">
        <v>43525</v>
      </c>
      <c r="B14" s="14" t="s">
        <v>34</v>
      </c>
      <c r="C14" s="14" t="str">
        <f t="shared" si="0"/>
        <v>Utang Usaha</v>
      </c>
      <c r="D14" s="15">
        <v>211</v>
      </c>
      <c r="E14" s="16" t="s">
        <v>34</v>
      </c>
      <c r="F14" s="17">
        <v>1275</v>
      </c>
    </row>
    <row r="15" spans="1:6" x14ac:dyDescent="0.25">
      <c r="A15" s="63">
        <v>43525</v>
      </c>
      <c r="B15" s="14" t="s">
        <v>77</v>
      </c>
      <c r="C15" s="14" t="str">
        <f t="shared" si="0"/>
        <v>Kas</v>
      </c>
      <c r="D15" s="15">
        <v>111</v>
      </c>
      <c r="E15" s="16">
        <v>35</v>
      </c>
      <c r="F15" s="17" t="s">
        <v>34</v>
      </c>
    </row>
    <row r="16" spans="1:6" x14ac:dyDescent="0.25">
      <c r="A16" s="63">
        <v>43525</v>
      </c>
      <c r="B16" s="14" t="s">
        <v>34</v>
      </c>
      <c r="C16" s="14" t="str">
        <f t="shared" si="0"/>
        <v>Pendapatan Bengkel</v>
      </c>
      <c r="D16" s="15">
        <v>411</v>
      </c>
      <c r="E16" s="16" t="s">
        <v>34</v>
      </c>
      <c r="F16" s="17">
        <v>35</v>
      </c>
    </row>
    <row r="17" spans="1:7" x14ac:dyDescent="0.25">
      <c r="A17" s="63">
        <v>43525</v>
      </c>
      <c r="B17" s="14" t="s">
        <v>78</v>
      </c>
      <c r="C17" s="14" t="str">
        <f t="shared" si="0"/>
        <v>Kas</v>
      </c>
      <c r="D17" s="15">
        <v>111</v>
      </c>
      <c r="E17" s="16">
        <v>180</v>
      </c>
      <c r="F17" s="17" t="s">
        <v>34</v>
      </c>
    </row>
    <row r="18" spans="1:7" x14ac:dyDescent="0.25">
      <c r="A18" s="63">
        <v>43525</v>
      </c>
      <c r="B18" s="14" t="s">
        <v>34</v>
      </c>
      <c r="C18" s="14" t="str">
        <f t="shared" si="0"/>
        <v>Pendapatan Bengkel</v>
      </c>
      <c r="D18" s="15">
        <v>411</v>
      </c>
      <c r="E18" s="16" t="s">
        <v>34</v>
      </c>
      <c r="F18" s="17">
        <v>180</v>
      </c>
    </row>
    <row r="19" spans="1:7" x14ac:dyDescent="0.25">
      <c r="A19" s="63">
        <v>43527</v>
      </c>
      <c r="B19" s="14" t="s">
        <v>79</v>
      </c>
      <c r="C19" s="14" t="str">
        <f t="shared" si="0"/>
        <v>Kas</v>
      </c>
      <c r="D19" s="15">
        <v>111</v>
      </c>
      <c r="E19" s="16">
        <v>100</v>
      </c>
      <c r="F19" s="17" t="s">
        <v>34</v>
      </c>
    </row>
    <row r="20" spans="1:7" x14ac:dyDescent="0.25">
      <c r="A20" s="63">
        <v>43527</v>
      </c>
      <c r="B20" s="14" t="s">
        <v>34</v>
      </c>
      <c r="C20" s="14" t="str">
        <f t="shared" si="0"/>
        <v>Pendapatan Bengkel</v>
      </c>
      <c r="D20" s="15">
        <v>411</v>
      </c>
      <c r="E20" s="16" t="s">
        <v>34</v>
      </c>
      <c r="F20" s="17">
        <v>100</v>
      </c>
    </row>
    <row r="21" spans="1:7" x14ac:dyDescent="0.25">
      <c r="A21" s="63">
        <v>43528</v>
      </c>
      <c r="B21" s="14" t="s">
        <v>80</v>
      </c>
      <c r="C21" s="14" t="str">
        <f t="shared" si="0"/>
        <v>Kas</v>
      </c>
      <c r="D21" s="15">
        <v>111</v>
      </c>
      <c r="E21" s="16">
        <v>2000</v>
      </c>
      <c r="F21" s="17" t="s">
        <v>34</v>
      </c>
    </row>
    <row r="22" spans="1:7" x14ac:dyDescent="0.25">
      <c r="A22" s="63">
        <v>43528</v>
      </c>
      <c r="B22" s="14" t="s">
        <v>34</v>
      </c>
      <c r="C22" s="14" t="str">
        <f t="shared" si="0"/>
        <v>Pendapatan Bengkel</v>
      </c>
      <c r="D22" s="15">
        <v>411</v>
      </c>
      <c r="E22" s="16" t="s">
        <v>34</v>
      </c>
      <c r="F22" s="17">
        <v>2000</v>
      </c>
    </row>
    <row r="23" spans="1:7" x14ac:dyDescent="0.25">
      <c r="A23" s="63">
        <v>43528</v>
      </c>
      <c r="B23" s="14" t="s">
        <v>81</v>
      </c>
      <c r="C23" s="14" t="str">
        <f t="shared" si="0"/>
        <v>Kas</v>
      </c>
      <c r="D23" s="15">
        <v>111</v>
      </c>
      <c r="E23" s="16">
        <v>5000</v>
      </c>
      <c r="F23" s="17"/>
      <c r="G23" t="s">
        <v>34</v>
      </c>
    </row>
    <row r="24" spans="1:7" x14ac:dyDescent="0.25">
      <c r="A24" s="63">
        <v>43528</v>
      </c>
      <c r="B24" s="14" t="s">
        <v>34</v>
      </c>
      <c r="C24" s="14" t="str">
        <f t="shared" si="0"/>
        <v>Pendapatan Bengkel</v>
      </c>
      <c r="D24" s="15">
        <v>411</v>
      </c>
      <c r="E24" s="16" t="s">
        <v>34</v>
      </c>
      <c r="F24" s="17">
        <v>5000</v>
      </c>
    </row>
    <row r="25" spans="1:7" x14ac:dyDescent="0.25">
      <c r="A25" s="63">
        <v>43529</v>
      </c>
      <c r="B25" s="14" t="s">
        <v>82</v>
      </c>
      <c r="C25" s="14" t="str">
        <f t="shared" si="0"/>
        <v>Utang Usaha</v>
      </c>
      <c r="D25" s="15">
        <v>211</v>
      </c>
      <c r="E25" s="16">
        <v>1000</v>
      </c>
      <c r="F25" s="17" t="s">
        <v>34</v>
      </c>
    </row>
    <row r="26" spans="1:7" x14ac:dyDescent="0.25">
      <c r="A26" s="63">
        <v>43529</v>
      </c>
      <c r="B26" s="14" t="s">
        <v>34</v>
      </c>
      <c r="C26" s="14" t="str">
        <f t="shared" si="0"/>
        <v>Kas</v>
      </c>
      <c r="D26" s="15">
        <v>111</v>
      </c>
      <c r="E26" s="16" t="s">
        <v>34</v>
      </c>
      <c r="F26" s="17">
        <v>1000</v>
      </c>
    </row>
    <row r="27" spans="1:7" x14ac:dyDescent="0.25">
      <c r="A27" s="63">
        <v>43529</v>
      </c>
      <c r="B27" s="14" t="s">
        <v>83</v>
      </c>
      <c r="C27" s="14" t="str">
        <f t="shared" si="0"/>
        <v>Kas</v>
      </c>
      <c r="D27" s="15">
        <v>111</v>
      </c>
      <c r="E27" s="16">
        <v>180</v>
      </c>
      <c r="F27" s="17" t="s">
        <v>34</v>
      </c>
    </row>
    <row r="28" spans="1:7" x14ac:dyDescent="0.25">
      <c r="A28" s="63">
        <v>43529</v>
      </c>
      <c r="B28" s="14" t="s">
        <v>34</v>
      </c>
      <c r="C28" s="14" t="str">
        <f t="shared" si="0"/>
        <v>Pendapatan Bengkel</v>
      </c>
      <c r="D28" s="15">
        <v>411</v>
      </c>
      <c r="E28" s="16" t="s">
        <v>34</v>
      </c>
      <c r="F28" s="17">
        <v>180</v>
      </c>
    </row>
    <row r="29" spans="1:7" x14ac:dyDescent="0.25">
      <c r="A29" s="63">
        <v>43530</v>
      </c>
      <c r="B29" s="14" t="s">
        <v>84</v>
      </c>
      <c r="C29" s="14" t="str">
        <f t="shared" si="0"/>
        <v>Utang Usaha</v>
      </c>
      <c r="D29" s="15">
        <v>211</v>
      </c>
      <c r="E29" s="16">
        <v>3000</v>
      </c>
      <c r="F29" s="17" t="s">
        <v>34</v>
      </c>
    </row>
    <row r="30" spans="1:7" x14ac:dyDescent="0.25">
      <c r="A30" s="63">
        <v>43530</v>
      </c>
      <c r="B30" s="14" t="s">
        <v>34</v>
      </c>
      <c r="C30" s="14" t="str">
        <f t="shared" si="0"/>
        <v>Kas</v>
      </c>
      <c r="D30" s="15">
        <v>111</v>
      </c>
      <c r="E30" s="16" t="s">
        <v>34</v>
      </c>
      <c r="F30" s="17">
        <v>3000</v>
      </c>
    </row>
    <row r="31" spans="1:7" x14ac:dyDescent="0.25">
      <c r="A31" s="63">
        <v>43530</v>
      </c>
      <c r="B31" s="14" t="s">
        <v>85</v>
      </c>
      <c r="C31" s="14" t="str">
        <f t="shared" si="0"/>
        <v>Kas</v>
      </c>
      <c r="D31" s="15">
        <v>111</v>
      </c>
      <c r="E31" s="16">
        <v>180</v>
      </c>
      <c r="F31" s="17" t="s">
        <v>34</v>
      </c>
    </row>
    <row r="32" spans="1:7" x14ac:dyDescent="0.25">
      <c r="A32" s="63">
        <v>43530</v>
      </c>
      <c r="B32" s="14" t="s">
        <v>34</v>
      </c>
      <c r="C32" s="14" t="str">
        <f t="shared" si="0"/>
        <v>Pendapatan Bengkel</v>
      </c>
      <c r="D32" s="15">
        <v>411</v>
      </c>
      <c r="E32" s="16" t="s">
        <v>34</v>
      </c>
      <c r="F32" s="17">
        <v>180</v>
      </c>
    </row>
    <row r="33" spans="1:6" x14ac:dyDescent="0.25">
      <c r="A33" s="63">
        <v>43530</v>
      </c>
      <c r="B33" s="14" t="s">
        <v>86</v>
      </c>
      <c r="C33" s="14" t="str">
        <f t="shared" si="0"/>
        <v>Kas</v>
      </c>
      <c r="D33" s="15">
        <v>111</v>
      </c>
      <c r="E33" s="16">
        <v>800</v>
      </c>
      <c r="F33" s="17" t="s">
        <v>34</v>
      </c>
    </row>
    <row r="34" spans="1:6" x14ac:dyDescent="0.25">
      <c r="A34" s="63">
        <v>43530</v>
      </c>
      <c r="B34" s="14" t="s">
        <v>34</v>
      </c>
      <c r="C34" s="14" t="str">
        <f t="shared" si="0"/>
        <v>Pendapatan Bengkel</v>
      </c>
      <c r="D34" s="15">
        <v>411</v>
      </c>
      <c r="E34" s="16" t="s">
        <v>34</v>
      </c>
      <c r="F34" s="17">
        <v>800</v>
      </c>
    </row>
    <row r="35" spans="1:6" x14ac:dyDescent="0.25">
      <c r="A35" s="63">
        <v>43531</v>
      </c>
      <c r="B35" s="14" t="s">
        <v>87</v>
      </c>
      <c r="C35" s="14" t="str">
        <f t="shared" si="0"/>
        <v>Kas</v>
      </c>
      <c r="D35" s="15">
        <v>111</v>
      </c>
      <c r="E35" s="16">
        <v>300</v>
      </c>
      <c r="F35" s="17" t="s">
        <v>34</v>
      </c>
    </row>
    <row r="36" spans="1:6" x14ac:dyDescent="0.25">
      <c r="A36" s="63">
        <v>43531</v>
      </c>
      <c r="B36" s="14" t="s">
        <v>34</v>
      </c>
      <c r="C36" s="14" t="str">
        <f t="shared" si="0"/>
        <v>Pendapatan Bengkel</v>
      </c>
      <c r="D36" s="15">
        <v>411</v>
      </c>
      <c r="E36" s="16" t="s">
        <v>34</v>
      </c>
      <c r="F36" s="17">
        <v>300</v>
      </c>
    </row>
    <row r="37" spans="1:6" x14ac:dyDescent="0.25">
      <c r="A37" s="63">
        <v>43531</v>
      </c>
      <c r="B37" s="14" t="s">
        <v>88</v>
      </c>
      <c r="C37" s="14" t="str">
        <f t="shared" si="0"/>
        <v>Piutang</v>
      </c>
      <c r="D37" s="15">
        <v>112</v>
      </c>
      <c r="E37" s="16">
        <v>325</v>
      </c>
      <c r="F37" s="17" t="s">
        <v>34</v>
      </c>
    </row>
    <row r="38" spans="1:6" x14ac:dyDescent="0.25">
      <c r="A38" s="63">
        <v>43531</v>
      </c>
      <c r="B38" s="14" t="s">
        <v>34</v>
      </c>
      <c r="C38" s="14" t="str">
        <f t="shared" si="0"/>
        <v>Pendapatan Bengkel</v>
      </c>
      <c r="D38" s="15">
        <v>411</v>
      </c>
      <c r="E38" s="16" t="s">
        <v>34</v>
      </c>
      <c r="F38" s="17">
        <v>325</v>
      </c>
    </row>
    <row r="39" spans="1:6" x14ac:dyDescent="0.25">
      <c r="A39" s="63">
        <v>43532</v>
      </c>
      <c r="B39" s="14" t="s">
        <v>89</v>
      </c>
      <c r="C39" s="14" t="str">
        <f t="shared" ref="C39:C70" si="1">VLOOKUP(D39,akun,2,FALSE)</f>
        <v>Utang Usaha</v>
      </c>
      <c r="D39" s="15">
        <v>211</v>
      </c>
      <c r="E39" s="16">
        <v>3000</v>
      </c>
      <c r="F39" s="17" t="s">
        <v>34</v>
      </c>
    </row>
    <row r="40" spans="1:6" x14ac:dyDescent="0.25">
      <c r="A40" s="63">
        <v>43532</v>
      </c>
      <c r="B40" s="14" t="s">
        <v>34</v>
      </c>
      <c r="C40" s="14" t="str">
        <f t="shared" si="1"/>
        <v>Kas</v>
      </c>
      <c r="D40" s="15">
        <v>111</v>
      </c>
      <c r="E40" s="16" t="s">
        <v>34</v>
      </c>
      <c r="F40" s="17">
        <v>3000</v>
      </c>
    </row>
    <row r="41" spans="1:6" x14ac:dyDescent="0.25">
      <c r="A41" s="63">
        <v>43532</v>
      </c>
      <c r="B41" s="14" t="s">
        <v>90</v>
      </c>
      <c r="C41" s="14" t="str">
        <f t="shared" si="1"/>
        <v>Kas</v>
      </c>
      <c r="D41" s="15">
        <v>111</v>
      </c>
      <c r="E41" s="16">
        <v>150</v>
      </c>
      <c r="F41" s="17" t="s">
        <v>34</v>
      </c>
    </row>
    <row r="42" spans="1:6" x14ac:dyDescent="0.25">
      <c r="A42" s="63">
        <v>43532</v>
      </c>
      <c r="B42" s="14" t="s">
        <v>34</v>
      </c>
      <c r="C42" s="14" t="str">
        <f t="shared" si="1"/>
        <v>Pendapatan Bengkel</v>
      </c>
      <c r="D42" s="15">
        <v>411</v>
      </c>
      <c r="E42" s="16"/>
      <c r="F42" s="17">
        <v>150</v>
      </c>
    </row>
    <row r="43" spans="1:6" x14ac:dyDescent="0.25">
      <c r="A43" s="63">
        <v>43532</v>
      </c>
      <c r="B43" s="14" t="s">
        <v>91</v>
      </c>
      <c r="C43" s="14" t="str">
        <f t="shared" si="1"/>
        <v>Kas</v>
      </c>
      <c r="D43" s="15">
        <v>111</v>
      </c>
      <c r="E43" s="16">
        <v>700</v>
      </c>
      <c r="F43" s="17" t="s">
        <v>34</v>
      </c>
    </row>
    <row r="44" spans="1:6" x14ac:dyDescent="0.25">
      <c r="A44" s="63">
        <v>43532</v>
      </c>
      <c r="B44" s="14" t="s">
        <v>34</v>
      </c>
      <c r="C44" s="14" t="str">
        <f t="shared" si="1"/>
        <v>Pendapatan Bengkel</v>
      </c>
      <c r="D44" s="15">
        <v>411</v>
      </c>
      <c r="E44" s="16" t="s">
        <v>34</v>
      </c>
      <c r="F44" s="17">
        <v>700</v>
      </c>
    </row>
    <row r="45" spans="1:6" x14ac:dyDescent="0.25">
      <c r="A45" s="63">
        <v>43532</v>
      </c>
      <c r="B45" s="14" t="s">
        <v>92</v>
      </c>
      <c r="C45" s="14" t="str">
        <f t="shared" si="1"/>
        <v>Kas</v>
      </c>
      <c r="D45" s="15">
        <v>111</v>
      </c>
      <c r="E45" s="16">
        <v>100</v>
      </c>
      <c r="F45" s="17" t="s">
        <v>34</v>
      </c>
    </row>
    <row r="46" spans="1:6" x14ac:dyDescent="0.25">
      <c r="A46" s="63">
        <v>43532</v>
      </c>
      <c r="B46" s="14" t="s">
        <v>34</v>
      </c>
      <c r="C46" s="14" t="str">
        <f t="shared" si="1"/>
        <v>Piutang</v>
      </c>
      <c r="D46" s="15">
        <v>112</v>
      </c>
      <c r="E46" s="16" t="s">
        <v>34</v>
      </c>
      <c r="F46" s="17">
        <v>100</v>
      </c>
    </row>
    <row r="47" spans="1:6" x14ac:dyDescent="0.25">
      <c r="A47" s="63">
        <v>43534</v>
      </c>
      <c r="B47" s="14" t="s">
        <v>93</v>
      </c>
      <c r="C47" s="14" t="str">
        <f t="shared" si="1"/>
        <v>Kas</v>
      </c>
      <c r="D47" s="15">
        <v>111</v>
      </c>
      <c r="E47" s="16">
        <v>500</v>
      </c>
      <c r="F47" s="17" t="s">
        <v>34</v>
      </c>
    </row>
    <row r="48" spans="1:6" x14ac:dyDescent="0.25">
      <c r="A48" s="63">
        <v>43534</v>
      </c>
      <c r="B48" s="14" t="s">
        <v>34</v>
      </c>
      <c r="C48" s="14" t="str">
        <f t="shared" si="1"/>
        <v>Piutang</v>
      </c>
      <c r="D48" s="15">
        <v>112</v>
      </c>
      <c r="E48" s="16" t="s">
        <v>34</v>
      </c>
      <c r="F48" s="17">
        <v>500</v>
      </c>
    </row>
    <row r="49" spans="1:6" x14ac:dyDescent="0.25">
      <c r="A49" s="63">
        <v>43534</v>
      </c>
      <c r="B49" s="14" t="s">
        <v>94</v>
      </c>
      <c r="C49" s="14" t="str">
        <f t="shared" si="1"/>
        <v>Kas</v>
      </c>
      <c r="D49" s="15">
        <v>111</v>
      </c>
      <c r="E49" s="16">
        <v>130</v>
      </c>
      <c r="F49" s="17" t="s">
        <v>34</v>
      </c>
    </row>
    <row r="50" spans="1:6" x14ac:dyDescent="0.25">
      <c r="A50" s="63">
        <v>43534</v>
      </c>
      <c r="B50" s="14" t="s">
        <v>34</v>
      </c>
      <c r="C50" s="14" t="str">
        <f t="shared" si="1"/>
        <v>Pendapatan Bengkel</v>
      </c>
      <c r="D50" s="15">
        <v>411</v>
      </c>
      <c r="E50" s="16" t="s">
        <v>34</v>
      </c>
      <c r="F50" s="17">
        <v>130</v>
      </c>
    </row>
    <row r="51" spans="1:6" x14ac:dyDescent="0.25">
      <c r="A51" s="63">
        <v>43535</v>
      </c>
      <c r="B51" s="14" t="s">
        <v>95</v>
      </c>
      <c r="C51" s="14" t="str">
        <f t="shared" si="1"/>
        <v>Kas</v>
      </c>
      <c r="D51" s="15">
        <v>111</v>
      </c>
      <c r="E51" s="16">
        <v>900</v>
      </c>
      <c r="F51" s="17" t="s">
        <v>34</v>
      </c>
    </row>
    <row r="52" spans="1:6" x14ac:dyDescent="0.25">
      <c r="A52" s="63">
        <v>43535</v>
      </c>
      <c r="B52" s="14" t="s">
        <v>34</v>
      </c>
      <c r="C52" s="14" t="str">
        <f t="shared" si="1"/>
        <v>Piutang</v>
      </c>
      <c r="D52" s="15">
        <v>112</v>
      </c>
      <c r="E52" s="16" t="s">
        <v>34</v>
      </c>
      <c r="F52" s="17">
        <v>900</v>
      </c>
    </row>
    <row r="53" spans="1:6" x14ac:dyDescent="0.25">
      <c r="A53" s="63">
        <v>43535</v>
      </c>
      <c r="B53" s="14" t="s">
        <v>96</v>
      </c>
      <c r="C53" s="14" t="str">
        <f t="shared" si="1"/>
        <v>Kas</v>
      </c>
      <c r="D53" s="15">
        <v>111</v>
      </c>
      <c r="E53" s="16">
        <v>400</v>
      </c>
      <c r="F53" s="17" t="s">
        <v>34</v>
      </c>
    </row>
    <row r="54" spans="1:6" x14ac:dyDescent="0.25">
      <c r="A54" s="63">
        <v>43535</v>
      </c>
      <c r="B54" s="14" t="s">
        <v>34</v>
      </c>
      <c r="C54" s="14" t="str">
        <f t="shared" si="1"/>
        <v>Pendapatan Bengkel</v>
      </c>
      <c r="D54" s="15">
        <v>411</v>
      </c>
      <c r="E54" s="16" t="s">
        <v>34</v>
      </c>
      <c r="F54" s="17">
        <v>400</v>
      </c>
    </row>
    <row r="55" spans="1:6" x14ac:dyDescent="0.25">
      <c r="A55" s="63">
        <v>43536</v>
      </c>
      <c r="B55" s="14" t="s">
        <v>97</v>
      </c>
      <c r="C55" s="14" t="str">
        <f t="shared" si="1"/>
        <v>Perlengkapan Bengkel</v>
      </c>
      <c r="D55" s="15">
        <v>114</v>
      </c>
      <c r="E55" s="16">
        <v>1200</v>
      </c>
      <c r="F55" s="17" t="s">
        <v>34</v>
      </c>
    </row>
    <row r="56" spans="1:6" x14ac:dyDescent="0.25">
      <c r="A56" s="63">
        <v>43536</v>
      </c>
      <c r="B56" s="14" t="s">
        <v>34</v>
      </c>
      <c r="C56" s="14" t="str">
        <f t="shared" si="1"/>
        <v>Kas</v>
      </c>
      <c r="D56" s="15">
        <v>111</v>
      </c>
      <c r="E56" s="16" t="s">
        <v>34</v>
      </c>
      <c r="F56" s="17">
        <v>1200</v>
      </c>
    </row>
    <row r="57" spans="1:6" x14ac:dyDescent="0.25">
      <c r="A57" s="63">
        <v>43536</v>
      </c>
      <c r="B57" s="14" t="s">
        <v>98</v>
      </c>
      <c r="C57" s="14" t="str">
        <f t="shared" si="1"/>
        <v>Piutang</v>
      </c>
      <c r="D57" s="15">
        <v>112</v>
      </c>
      <c r="E57" s="16">
        <v>200</v>
      </c>
      <c r="F57" s="17" t="s">
        <v>34</v>
      </c>
    </row>
    <row r="58" spans="1:6" x14ac:dyDescent="0.25">
      <c r="A58" s="63">
        <v>43536</v>
      </c>
      <c r="B58" s="14" t="s">
        <v>34</v>
      </c>
      <c r="C58" s="14" t="str">
        <f t="shared" si="1"/>
        <v>Kas</v>
      </c>
      <c r="D58" s="15">
        <v>111</v>
      </c>
      <c r="E58" s="16">
        <v>600</v>
      </c>
      <c r="F58" s="17" t="s">
        <v>34</v>
      </c>
    </row>
    <row r="59" spans="1:6" x14ac:dyDescent="0.25">
      <c r="A59" s="63">
        <v>43536</v>
      </c>
      <c r="B59" s="14" t="s">
        <v>34</v>
      </c>
      <c r="C59" s="14" t="str">
        <f t="shared" si="1"/>
        <v>Pendapatan Bengkel</v>
      </c>
      <c r="D59" s="15">
        <v>411</v>
      </c>
      <c r="E59" s="16" t="s">
        <v>34</v>
      </c>
      <c r="F59" s="17">
        <v>800</v>
      </c>
    </row>
    <row r="60" spans="1:6" x14ac:dyDescent="0.25">
      <c r="A60" s="63">
        <v>43537</v>
      </c>
      <c r="B60" s="14" t="s">
        <v>99</v>
      </c>
      <c r="C60" s="14" t="str">
        <f t="shared" si="1"/>
        <v>Kas</v>
      </c>
      <c r="D60" s="15">
        <v>111</v>
      </c>
      <c r="E60" s="16">
        <v>600</v>
      </c>
      <c r="F60" s="17" t="s">
        <v>34</v>
      </c>
    </row>
    <row r="61" spans="1:6" x14ac:dyDescent="0.25">
      <c r="A61" s="63">
        <v>43537</v>
      </c>
      <c r="B61" s="14" t="s">
        <v>34</v>
      </c>
      <c r="C61" s="14" t="str">
        <f t="shared" si="1"/>
        <v>Piutang</v>
      </c>
      <c r="D61" s="15">
        <v>112</v>
      </c>
      <c r="E61" s="16" t="s">
        <v>34</v>
      </c>
      <c r="F61" s="17">
        <v>600</v>
      </c>
    </row>
    <row r="62" spans="1:6" x14ac:dyDescent="0.25">
      <c r="A62" s="63">
        <v>43537</v>
      </c>
      <c r="B62" s="14" t="s">
        <v>100</v>
      </c>
      <c r="C62" s="14" t="str">
        <f t="shared" si="1"/>
        <v>Kas</v>
      </c>
      <c r="D62" s="15">
        <v>111</v>
      </c>
      <c r="E62" s="16">
        <v>500</v>
      </c>
      <c r="F62" s="17" t="s">
        <v>34</v>
      </c>
    </row>
    <row r="63" spans="1:6" x14ac:dyDescent="0.25">
      <c r="A63" s="63">
        <v>43537</v>
      </c>
      <c r="B63" s="14" t="s">
        <v>34</v>
      </c>
      <c r="C63" s="14" t="str">
        <f t="shared" si="1"/>
        <v>Pendapatan Bengkel</v>
      </c>
      <c r="D63" s="15">
        <v>411</v>
      </c>
      <c r="E63" s="16" t="s">
        <v>34</v>
      </c>
      <c r="F63" s="17">
        <v>500</v>
      </c>
    </row>
    <row r="64" spans="1:6" x14ac:dyDescent="0.25">
      <c r="A64" s="63">
        <v>43538</v>
      </c>
      <c r="B64" s="14" t="s">
        <v>101</v>
      </c>
      <c r="C64" s="14" t="str">
        <f t="shared" si="1"/>
        <v>Kas</v>
      </c>
      <c r="D64" s="15">
        <v>111</v>
      </c>
      <c r="E64" s="16">
        <v>80</v>
      </c>
      <c r="F64" s="17" t="s">
        <v>34</v>
      </c>
    </row>
    <row r="65" spans="1:6" x14ac:dyDescent="0.25">
      <c r="A65" s="63">
        <v>43538</v>
      </c>
      <c r="B65" s="14" t="s">
        <v>34</v>
      </c>
      <c r="C65" s="14" t="str">
        <f t="shared" si="1"/>
        <v>Pendapatan Bengkel</v>
      </c>
      <c r="D65" s="15">
        <v>411</v>
      </c>
      <c r="E65" s="16" t="s">
        <v>34</v>
      </c>
      <c r="F65" s="17">
        <v>80</v>
      </c>
    </row>
    <row r="66" spans="1:6" x14ac:dyDescent="0.25">
      <c r="A66" s="63">
        <v>43539</v>
      </c>
      <c r="B66" s="14" t="s">
        <v>102</v>
      </c>
      <c r="C66" s="14" t="str">
        <f t="shared" si="1"/>
        <v>Prive</v>
      </c>
      <c r="D66" s="15">
        <v>312</v>
      </c>
      <c r="E66" s="16">
        <v>1000</v>
      </c>
      <c r="F66" s="17" t="s">
        <v>34</v>
      </c>
    </row>
    <row r="67" spans="1:6" x14ac:dyDescent="0.25">
      <c r="A67" s="63">
        <v>43539</v>
      </c>
      <c r="B67" s="14" t="s">
        <v>34</v>
      </c>
      <c r="C67" s="14" t="str">
        <f t="shared" si="1"/>
        <v>Kas</v>
      </c>
      <c r="D67" s="15">
        <v>111</v>
      </c>
      <c r="E67" s="16" t="s">
        <v>34</v>
      </c>
      <c r="F67" s="17">
        <v>1000</v>
      </c>
    </row>
    <row r="68" spans="1:6" x14ac:dyDescent="0.25">
      <c r="A68" s="63">
        <v>43539</v>
      </c>
      <c r="B68" s="14" t="s">
        <v>103</v>
      </c>
      <c r="C68" s="14" t="str">
        <f t="shared" si="1"/>
        <v>Kas</v>
      </c>
      <c r="D68" s="15">
        <v>111</v>
      </c>
      <c r="E68" s="16">
        <v>200</v>
      </c>
      <c r="F68" s="17" t="s">
        <v>34</v>
      </c>
    </row>
    <row r="69" spans="1:6" x14ac:dyDescent="0.25">
      <c r="A69" s="63">
        <v>43539</v>
      </c>
      <c r="B69" s="14" t="s">
        <v>34</v>
      </c>
      <c r="C69" s="14" t="str">
        <f t="shared" si="1"/>
        <v>Pendapatan Bengkel</v>
      </c>
      <c r="D69" s="15">
        <v>411</v>
      </c>
      <c r="E69" s="16" t="s">
        <v>34</v>
      </c>
      <c r="F69" s="17">
        <v>200</v>
      </c>
    </row>
    <row r="70" spans="1:6" x14ac:dyDescent="0.25">
      <c r="A70" s="63">
        <v>43541</v>
      </c>
      <c r="B70" s="14" t="s">
        <v>104</v>
      </c>
      <c r="C70" s="14" t="str">
        <f t="shared" si="1"/>
        <v>Beban Utilitas</v>
      </c>
      <c r="D70" s="15">
        <v>517</v>
      </c>
      <c r="E70" s="16">
        <v>255</v>
      </c>
      <c r="F70" s="17" t="s">
        <v>34</v>
      </c>
    </row>
    <row r="71" spans="1:6" x14ac:dyDescent="0.25">
      <c r="A71" s="63">
        <v>43541</v>
      </c>
      <c r="B71" s="14" t="s">
        <v>34</v>
      </c>
      <c r="C71" s="14" t="str">
        <f t="shared" ref="C71:C102" si="2">VLOOKUP(D71,akun,2,FALSE)</f>
        <v>Kas</v>
      </c>
      <c r="D71" s="15">
        <v>111</v>
      </c>
      <c r="E71" s="16" t="s">
        <v>34</v>
      </c>
      <c r="F71" s="17">
        <v>255</v>
      </c>
    </row>
    <row r="72" spans="1:6" x14ac:dyDescent="0.25">
      <c r="A72" s="63">
        <v>43541</v>
      </c>
      <c r="B72" s="14" t="s">
        <v>105</v>
      </c>
      <c r="C72" s="14" t="str">
        <f t="shared" si="2"/>
        <v>Kas</v>
      </c>
      <c r="D72" s="15">
        <v>111</v>
      </c>
      <c r="E72" s="16">
        <v>1000</v>
      </c>
      <c r="F72" s="17" t="s">
        <v>34</v>
      </c>
    </row>
    <row r="73" spans="1:6" x14ac:dyDescent="0.25">
      <c r="A73" s="63">
        <v>43541</v>
      </c>
      <c r="B73" s="14" t="s">
        <v>34</v>
      </c>
      <c r="C73" s="14" t="str">
        <f t="shared" si="2"/>
        <v>Piutang</v>
      </c>
      <c r="D73" s="15">
        <v>112</v>
      </c>
      <c r="E73" s="16" t="s">
        <v>34</v>
      </c>
      <c r="F73" s="17">
        <v>1000</v>
      </c>
    </row>
    <row r="74" spans="1:6" x14ac:dyDescent="0.25">
      <c r="A74" s="63">
        <v>43542</v>
      </c>
      <c r="B74" s="14" t="s">
        <v>106</v>
      </c>
      <c r="C74" s="14" t="str">
        <f t="shared" si="2"/>
        <v>Beban Utilitas</v>
      </c>
      <c r="D74" s="15">
        <v>517</v>
      </c>
      <c r="E74" s="16">
        <v>95</v>
      </c>
      <c r="F74" s="17" t="s">
        <v>34</v>
      </c>
    </row>
    <row r="75" spans="1:6" x14ac:dyDescent="0.25">
      <c r="A75" s="63">
        <v>43542</v>
      </c>
      <c r="B75" s="14" t="s">
        <v>34</v>
      </c>
      <c r="C75" s="14" t="str">
        <f t="shared" si="2"/>
        <v>Kas</v>
      </c>
      <c r="D75" s="15">
        <v>111</v>
      </c>
      <c r="E75" s="16" t="s">
        <v>34</v>
      </c>
      <c r="F75" s="17">
        <v>95</v>
      </c>
    </row>
    <row r="76" spans="1:6" x14ac:dyDescent="0.25">
      <c r="A76" s="63">
        <v>43542</v>
      </c>
      <c r="B76" s="14" t="s">
        <v>107</v>
      </c>
      <c r="C76" s="14" t="str">
        <f t="shared" si="2"/>
        <v>Beban Utilitas</v>
      </c>
      <c r="D76" s="15">
        <v>517</v>
      </c>
      <c r="E76" s="16">
        <v>155</v>
      </c>
      <c r="F76" s="17" t="s">
        <v>34</v>
      </c>
    </row>
    <row r="77" spans="1:6" x14ac:dyDescent="0.25">
      <c r="A77" s="63">
        <v>43542</v>
      </c>
      <c r="B77" s="14" t="s">
        <v>34</v>
      </c>
      <c r="C77" s="14" t="str">
        <f t="shared" si="2"/>
        <v>Kas</v>
      </c>
      <c r="D77" s="15">
        <v>111</v>
      </c>
      <c r="E77" s="16" t="s">
        <v>34</v>
      </c>
      <c r="F77" s="17">
        <v>155</v>
      </c>
    </row>
    <row r="78" spans="1:6" x14ac:dyDescent="0.25">
      <c r="A78" s="63">
        <v>43542</v>
      </c>
      <c r="B78" s="14" t="s">
        <v>108</v>
      </c>
      <c r="C78" s="14" t="str">
        <f t="shared" si="2"/>
        <v>Kas</v>
      </c>
      <c r="D78" s="15">
        <v>111</v>
      </c>
      <c r="E78" s="16">
        <v>275</v>
      </c>
      <c r="F78" s="17" t="s">
        <v>34</v>
      </c>
    </row>
    <row r="79" spans="1:6" x14ac:dyDescent="0.25">
      <c r="A79" s="63">
        <v>43542</v>
      </c>
      <c r="B79" s="14" t="s">
        <v>34</v>
      </c>
      <c r="C79" s="14" t="str">
        <f t="shared" si="2"/>
        <v>Pendapatan Bengkel</v>
      </c>
      <c r="D79" s="15">
        <v>411</v>
      </c>
      <c r="E79" s="16" t="s">
        <v>34</v>
      </c>
      <c r="F79" s="17">
        <v>275</v>
      </c>
    </row>
    <row r="80" spans="1:6" x14ac:dyDescent="0.25">
      <c r="A80" s="63">
        <v>43543</v>
      </c>
      <c r="B80" s="14" t="s">
        <v>109</v>
      </c>
      <c r="C80" s="14" t="str">
        <f t="shared" si="2"/>
        <v>Kas</v>
      </c>
      <c r="D80" s="15">
        <v>111</v>
      </c>
      <c r="E80" s="16">
        <v>1000</v>
      </c>
      <c r="F80" s="17" t="s">
        <v>34</v>
      </c>
    </row>
    <row r="81" spans="1:6" x14ac:dyDescent="0.25">
      <c r="A81" s="63">
        <v>43543</v>
      </c>
      <c r="B81" s="14" t="s">
        <v>34</v>
      </c>
      <c r="C81" s="14" t="str">
        <f t="shared" si="2"/>
        <v>Piutang</v>
      </c>
      <c r="D81" s="15">
        <v>112</v>
      </c>
      <c r="E81" s="16" t="s">
        <v>34</v>
      </c>
      <c r="F81" s="17">
        <v>1000</v>
      </c>
    </row>
    <row r="82" spans="1:6" x14ac:dyDescent="0.25">
      <c r="A82" s="63">
        <v>43543</v>
      </c>
      <c r="B82" s="14" t="s">
        <v>110</v>
      </c>
      <c r="C82" s="14" t="str">
        <f t="shared" si="2"/>
        <v>Utang Usaha</v>
      </c>
      <c r="D82" s="15">
        <v>211</v>
      </c>
      <c r="E82" s="16">
        <v>1000</v>
      </c>
      <c r="F82" s="17" t="s">
        <v>34</v>
      </c>
    </row>
    <row r="83" spans="1:6" x14ac:dyDescent="0.25">
      <c r="A83" s="63">
        <v>43543</v>
      </c>
      <c r="B83" s="14" t="s">
        <v>34</v>
      </c>
      <c r="C83" s="14" t="str">
        <f t="shared" si="2"/>
        <v>Kas</v>
      </c>
      <c r="D83" s="15">
        <v>111</v>
      </c>
      <c r="E83" s="16" t="s">
        <v>34</v>
      </c>
      <c r="F83" s="17">
        <v>1000</v>
      </c>
    </row>
    <row r="84" spans="1:6" x14ac:dyDescent="0.25">
      <c r="A84" s="63">
        <v>43544</v>
      </c>
      <c r="B84" s="14" t="s">
        <v>111</v>
      </c>
      <c r="C84" s="14" t="str">
        <f t="shared" si="2"/>
        <v>Prive</v>
      </c>
      <c r="D84" s="15">
        <v>312</v>
      </c>
      <c r="E84" s="16">
        <v>500</v>
      </c>
      <c r="F84" s="17" t="s">
        <v>34</v>
      </c>
    </row>
    <row r="85" spans="1:6" x14ac:dyDescent="0.25">
      <c r="A85" s="63">
        <v>43544</v>
      </c>
      <c r="B85" s="14" t="s">
        <v>34</v>
      </c>
      <c r="C85" s="14" t="str">
        <f t="shared" si="2"/>
        <v>Kas</v>
      </c>
      <c r="D85" s="15">
        <v>111</v>
      </c>
      <c r="E85" s="16" t="s">
        <v>34</v>
      </c>
      <c r="F85" s="17">
        <v>500</v>
      </c>
    </row>
    <row r="86" spans="1:6" x14ac:dyDescent="0.25">
      <c r="A86" s="63">
        <v>43544</v>
      </c>
      <c r="B86" s="14" t="s">
        <v>112</v>
      </c>
      <c r="C86" s="14" t="str">
        <f t="shared" si="2"/>
        <v>Piutang</v>
      </c>
      <c r="D86" s="15">
        <v>112</v>
      </c>
      <c r="E86" s="16">
        <v>100</v>
      </c>
      <c r="F86" s="17" t="s">
        <v>34</v>
      </c>
    </row>
    <row r="87" spans="1:6" x14ac:dyDescent="0.25">
      <c r="A87" s="63">
        <v>43544</v>
      </c>
      <c r="B87" s="14" t="s">
        <v>34</v>
      </c>
      <c r="C87" s="14" t="str">
        <f t="shared" si="2"/>
        <v>Kas</v>
      </c>
      <c r="D87" s="15">
        <v>111</v>
      </c>
      <c r="E87" s="16">
        <v>300</v>
      </c>
      <c r="F87" s="17" t="s">
        <v>34</v>
      </c>
    </row>
    <row r="88" spans="1:6" x14ac:dyDescent="0.25">
      <c r="A88" s="63">
        <v>43544</v>
      </c>
      <c r="B88" s="14" t="s">
        <v>34</v>
      </c>
      <c r="C88" s="14" t="str">
        <f t="shared" si="2"/>
        <v>Pendapatan Bengkel</v>
      </c>
      <c r="D88" s="15">
        <v>411</v>
      </c>
      <c r="E88" s="16" t="s">
        <v>34</v>
      </c>
      <c r="F88" s="17">
        <v>400</v>
      </c>
    </row>
    <row r="89" spans="1:6" x14ac:dyDescent="0.25">
      <c r="A89" s="63">
        <v>43544</v>
      </c>
      <c r="B89" s="14" t="s">
        <v>113</v>
      </c>
      <c r="C89" s="14" t="str">
        <f t="shared" si="2"/>
        <v>Kas</v>
      </c>
      <c r="D89" s="15">
        <v>111</v>
      </c>
      <c r="E89" s="16">
        <v>1600</v>
      </c>
      <c r="F89" s="17" t="s">
        <v>34</v>
      </c>
    </row>
    <row r="90" spans="1:6" x14ac:dyDescent="0.25">
      <c r="A90" s="63">
        <v>43544</v>
      </c>
      <c r="B90" s="14" t="s">
        <v>34</v>
      </c>
      <c r="C90" s="14" t="str">
        <f t="shared" si="2"/>
        <v>Pendapatan Bengkel</v>
      </c>
      <c r="D90" s="15">
        <v>411</v>
      </c>
      <c r="E90" s="16" t="s">
        <v>34</v>
      </c>
      <c r="F90" s="17">
        <v>1600</v>
      </c>
    </row>
    <row r="91" spans="1:6" x14ac:dyDescent="0.25">
      <c r="A91" s="63">
        <v>43546</v>
      </c>
      <c r="B91" s="14" t="s">
        <v>114</v>
      </c>
      <c r="C91" s="14" t="str">
        <f t="shared" si="2"/>
        <v>Kas</v>
      </c>
      <c r="D91" s="15">
        <v>111</v>
      </c>
      <c r="E91" s="16">
        <v>600</v>
      </c>
      <c r="F91" s="17" t="s">
        <v>34</v>
      </c>
    </row>
    <row r="92" spans="1:6" x14ac:dyDescent="0.25">
      <c r="A92" s="63">
        <v>43546</v>
      </c>
      <c r="B92" s="14" t="s">
        <v>34</v>
      </c>
      <c r="C92" s="14" t="str">
        <f t="shared" si="2"/>
        <v>Pendapatan Bengkel</v>
      </c>
      <c r="D92" s="15">
        <v>411</v>
      </c>
      <c r="E92" s="16" t="s">
        <v>34</v>
      </c>
      <c r="F92" s="17">
        <v>600</v>
      </c>
    </row>
    <row r="93" spans="1:6" x14ac:dyDescent="0.25">
      <c r="A93" s="63">
        <v>43546</v>
      </c>
      <c r="B93" s="14" t="s">
        <v>115</v>
      </c>
      <c r="C93" s="14" t="str">
        <f t="shared" si="2"/>
        <v>Kas</v>
      </c>
      <c r="D93" s="15">
        <v>111</v>
      </c>
      <c r="E93" s="16">
        <v>1300</v>
      </c>
      <c r="F93" s="17" t="s">
        <v>34</v>
      </c>
    </row>
    <row r="94" spans="1:6" x14ac:dyDescent="0.25">
      <c r="A94" s="63">
        <v>43546</v>
      </c>
      <c r="B94" s="14" t="s">
        <v>34</v>
      </c>
      <c r="C94" s="14" t="str">
        <f t="shared" si="2"/>
        <v>Pendapatan Bengkel</v>
      </c>
      <c r="D94" s="15">
        <v>411</v>
      </c>
      <c r="E94" s="16" t="s">
        <v>34</v>
      </c>
      <c r="F94" s="17">
        <v>1300</v>
      </c>
    </row>
    <row r="95" spans="1:6" x14ac:dyDescent="0.25">
      <c r="A95" s="63">
        <v>43548</v>
      </c>
      <c r="B95" s="14" t="s">
        <v>116</v>
      </c>
      <c r="C95" s="14" t="str">
        <f t="shared" si="2"/>
        <v>Kas</v>
      </c>
      <c r="D95" s="15">
        <v>111</v>
      </c>
      <c r="E95" s="16">
        <v>120</v>
      </c>
      <c r="F95" s="17" t="s">
        <v>34</v>
      </c>
    </row>
    <row r="96" spans="1:6" x14ac:dyDescent="0.25">
      <c r="A96" s="63">
        <v>43548</v>
      </c>
      <c r="B96" s="14" t="s">
        <v>34</v>
      </c>
      <c r="C96" s="14" t="str">
        <f t="shared" si="2"/>
        <v>Pendapatan Bengkel</v>
      </c>
      <c r="D96" s="15">
        <v>411</v>
      </c>
      <c r="E96" s="16" t="s">
        <v>34</v>
      </c>
      <c r="F96" s="17">
        <v>120</v>
      </c>
    </row>
    <row r="97" spans="1:6" x14ac:dyDescent="0.25">
      <c r="A97" s="63">
        <v>43548</v>
      </c>
      <c r="B97" s="14" t="s">
        <v>117</v>
      </c>
      <c r="C97" s="14" t="str">
        <f t="shared" si="2"/>
        <v>Utang Usaha</v>
      </c>
      <c r="D97" s="15">
        <v>211</v>
      </c>
      <c r="E97" s="16">
        <v>2000</v>
      </c>
      <c r="F97" s="17" t="s">
        <v>34</v>
      </c>
    </row>
    <row r="98" spans="1:6" x14ac:dyDescent="0.25">
      <c r="A98" s="63">
        <v>43548</v>
      </c>
      <c r="B98" s="14" t="s">
        <v>34</v>
      </c>
      <c r="C98" s="14" t="str">
        <f t="shared" si="2"/>
        <v>Kas</v>
      </c>
      <c r="D98" s="15">
        <v>111</v>
      </c>
      <c r="E98" s="16" t="s">
        <v>34</v>
      </c>
      <c r="F98" s="17">
        <v>2000</v>
      </c>
    </row>
    <row r="99" spans="1:6" x14ac:dyDescent="0.25">
      <c r="A99" s="63">
        <v>43549</v>
      </c>
      <c r="B99" s="14" t="s">
        <v>118</v>
      </c>
      <c r="C99" s="14" t="str">
        <f t="shared" si="2"/>
        <v>Kas</v>
      </c>
      <c r="D99" s="15">
        <v>111</v>
      </c>
      <c r="E99" s="16">
        <v>195</v>
      </c>
      <c r="F99" s="17" t="s">
        <v>34</v>
      </c>
    </row>
    <row r="100" spans="1:6" x14ac:dyDescent="0.25">
      <c r="A100" s="63">
        <v>43549</v>
      </c>
      <c r="B100" s="14" t="s">
        <v>34</v>
      </c>
      <c r="C100" s="14" t="str">
        <f t="shared" si="2"/>
        <v>Pendapatan Bengkel</v>
      </c>
      <c r="D100" s="15">
        <v>411</v>
      </c>
      <c r="E100" s="16" t="s">
        <v>34</v>
      </c>
      <c r="F100" s="17">
        <v>195</v>
      </c>
    </row>
    <row r="101" spans="1:6" x14ac:dyDescent="0.25">
      <c r="A101" s="63">
        <v>43549</v>
      </c>
      <c r="B101" s="14" t="s">
        <v>119</v>
      </c>
      <c r="C101" s="14" t="str">
        <f t="shared" si="2"/>
        <v>Perlengkapan Bengkel</v>
      </c>
      <c r="D101" s="15">
        <v>114</v>
      </c>
      <c r="E101" s="16">
        <v>10750</v>
      </c>
      <c r="F101" s="17" t="s">
        <v>34</v>
      </c>
    </row>
    <row r="102" spans="1:6" x14ac:dyDescent="0.25">
      <c r="A102" s="63">
        <v>43549</v>
      </c>
      <c r="B102" s="14" t="s">
        <v>34</v>
      </c>
      <c r="C102" s="14" t="str">
        <f t="shared" si="2"/>
        <v>Utang Usaha</v>
      </c>
      <c r="D102" s="15">
        <v>211</v>
      </c>
      <c r="E102" s="16" t="s">
        <v>34</v>
      </c>
      <c r="F102" s="17">
        <v>10750</v>
      </c>
    </row>
    <row r="103" spans="1:6" x14ac:dyDescent="0.25">
      <c r="A103" s="63">
        <v>43550</v>
      </c>
      <c r="B103" s="14" t="s">
        <v>120</v>
      </c>
      <c r="C103" s="14" t="str">
        <f t="shared" ref="C103:C124" si="3">VLOOKUP(D103,akun,2,FALSE)</f>
        <v>Peralatan Kantor</v>
      </c>
      <c r="D103" s="15">
        <v>122</v>
      </c>
      <c r="E103" s="16">
        <v>300</v>
      </c>
      <c r="F103" s="17" t="s">
        <v>34</v>
      </c>
    </row>
    <row r="104" spans="1:6" x14ac:dyDescent="0.25">
      <c r="A104" s="63">
        <v>43550</v>
      </c>
      <c r="B104" s="14" t="s">
        <v>34</v>
      </c>
      <c r="C104" s="14" t="str">
        <f t="shared" si="3"/>
        <v>Kas</v>
      </c>
      <c r="D104" s="15">
        <v>111</v>
      </c>
      <c r="E104" s="16" t="s">
        <v>34</v>
      </c>
      <c r="F104" s="17">
        <v>300</v>
      </c>
    </row>
    <row r="105" spans="1:6" x14ac:dyDescent="0.25">
      <c r="A105" s="63">
        <v>43550</v>
      </c>
      <c r="B105" s="14" t="s">
        <v>121</v>
      </c>
      <c r="C105" s="14" t="str">
        <f t="shared" si="3"/>
        <v>Kas</v>
      </c>
      <c r="D105" s="15">
        <v>111</v>
      </c>
      <c r="E105" s="16">
        <v>2600</v>
      </c>
      <c r="F105" s="17" t="s">
        <v>34</v>
      </c>
    </row>
    <row r="106" spans="1:6" x14ac:dyDescent="0.25">
      <c r="A106" s="63">
        <v>43550</v>
      </c>
      <c r="B106" s="14" t="s">
        <v>34</v>
      </c>
      <c r="C106" s="14" t="str">
        <f t="shared" si="3"/>
        <v>Pendapatan Bengkel</v>
      </c>
      <c r="D106" s="15">
        <v>411</v>
      </c>
      <c r="E106" s="16" t="s">
        <v>34</v>
      </c>
      <c r="F106" s="17">
        <v>2600</v>
      </c>
    </row>
    <row r="107" spans="1:6" x14ac:dyDescent="0.25">
      <c r="A107" s="63">
        <v>43551</v>
      </c>
      <c r="B107" s="14" t="s">
        <v>122</v>
      </c>
      <c r="C107" s="14" t="str">
        <f t="shared" si="3"/>
        <v>Kas</v>
      </c>
      <c r="D107" s="15">
        <v>111</v>
      </c>
      <c r="E107" s="16">
        <v>180</v>
      </c>
      <c r="F107" s="17" t="s">
        <v>34</v>
      </c>
    </row>
    <row r="108" spans="1:6" x14ac:dyDescent="0.25">
      <c r="A108" s="63">
        <v>43551</v>
      </c>
      <c r="B108" s="14" t="s">
        <v>34</v>
      </c>
      <c r="C108" s="14" t="str">
        <f t="shared" si="3"/>
        <v>Pendapatan Bengkel</v>
      </c>
      <c r="D108" s="15">
        <v>411</v>
      </c>
      <c r="E108" s="16" t="s">
        <v>34</v>
      </c>
      <c r="F108" s="17">
        <v>180</v>
      </c>
    </row>
    <row r="109" spans="1:6" x14ac:dyDescent="0.25">
      <c r="A109" s="63">
        <v>43551</v>
      </c>
      <c r="B109" s="14" t="s">
        <v>123</v>
      </c>
      <c r="C109" s="14" t="str">
        <f t="shared" si="3"/>
        <v>Kas</v>
      </c>
      <c r="D109" s="15">
        <v>111</v>
      </c>
      <c r="E109" s="16">
        <v>300</v>
      </c>
      <c r="F109" s="17" t="s">
        <v>34</v>
      </c>
    </row>
    <row r="110" spans="1:6" x14ac:dyDescent="0.25">
      <c r="A110" s="63">
        <v>43551</v>
      </c>
      <c r="B110" s="14" t="s">
        <v>34</v>
      </c>
      <c r="C110" s="14" t="str">
        <f t="shared" si="3"/>
        <v>Pendapatan Bengkel</v>
      </c>
      <c r="D110" s="15">
        <v>411</v>
      </c>
      <c r="E110" s="16" t="s">
        <v>34</v>
      </c>
      <c r="F110" s="17">
        <v>300</v>
      </c>
    </row>
    <row r="111" spans="1:6" x14ac:dyDescent="0.25">
      <c r="A111" s="63">
        <v>43551</v>
      </c>
      <c r="B111" s="14" t="s">
        <v>124</v>
      </c>
      <c r="C111" s="14" t="str">
        <f t="shared" si="3"/>
        <v>Kas</v>
      </c>
      <c r="D111" s="15">
        <v>111</v>
      </c>
      <c r="E111" s="16">
        <v>60</v>
      </c>
      <c r="F111" s="17" t="s">
        <v>34</v>
      </c>
    </row>
    <row r="112" spans="1:6" x14ac:dyDescent="0.25">
      <c r="A112" s="63">
        <v>43551</v>
      </c>
      <c r="B112" s="14" t="s">
        <v>34</v>
      </c>
      <c r="C112" s="14" t="str">
        <f t="shared" si="3"/>
        <v>Pendapatan Bengkel</v>
      </c>
      <c r="D112" s="15">
        <v>411</v>
      </c>
      <c r="E112" s="16" t="s">
        <v>34</v>
      </c>
      <c r="F112" s="17">
        <v>60</v>
      </c>
    </row>
    <row r="113" spans="1:6" x14ac:dyDescent="0.25">
      <c r="A113" s="63">
        <v>43552</v>
      </c>
      <c r="B113" s="14" t="s">
        <v>125</v>
      </c>
      <c r="C113" s="14" t="str">
        <f t="shared" si="3"/>
        <v>Prive</v>
      </c>
      <c r="D113" s="15">
        <v>312</v>
      </c>
      <c r="E113" s="16">
        <v>500</v>
      </c>
      <c r="F113" s="17" t="s">
        <v>34</v>
      </c>
    </row>
    <row r="114" spans="1:6" x14ac:dyDescent="0.25">
      <c r="A114" s="63">
        <v>43552</v>
      </c>
      <c r="B114" s="14" t="s">
        <v>34</v>
      </c>
      <c r="C114" s="14" t="str">
        <f t="shared" si="3"/>
        <v>Kas</v>
      </c>
      <c r="D114" s="15">
        <v>111</v>
      </c>
      <c r="E114" s="16" t="s">
        <v>34</v>
      </c>
      <c r="F114" s="17">
        <v>500</v>
      </c>
    </row>
    <row r="115" spans="1:6" x14ac:dyDescent="0.25">
      <c r="A115" s="63">
        <v>43552</v>
      </c>
      <c r="B115" s="14" t="s">
        <v>126</v>
      </c>
      <c r="C115" s="14" t="str">
        <f t="shared" si="3"/>
        <v>Kas</v>
      </c>
      <c r="D115" s="15">
        <v>111</v>
      </c>
      <c r="E115" s="16">
        <v>1600</v>
      </c>
      <c r="F115" s="17" t="s">
        <v>34</v>
      </c>
    </row>
    <row r="116" spans="1:6" x14ac:dyDescent="0.25">
      <c r="A116" s="63">
        <v>43552</v>
      </c>
      <c r="B116" s="14" t="s">
        <v>34</v>
      </c>
      <c r="C116" s="14" t="str">
        <f t="shared" si="3"/>
        <v>Pendapatan Bengkel</v>
      </c>
      <c r="D116" s="15">
        <v>411</v>
      </c>
      <c r="E116" s="16" t="s">
        <v>34</v>
      </c>
      <c r="F116" s="17">
        <v>1600</v>
      </c>
    </row>
    <row r="117" spans="1:6" x14ac:dyDescent="0.25">
      <c r="A117" s="63">
        <v>43553</v>
      </c>
      <c r="B117" s="14" t="s">
        <v>127</v>
      </c>
      <c r="C117" s="14" t="str">
        <f t="shared" si="3"/>
        <v>Kas</v>
      </c>
      <c r="D117" s="15">
        <v>111</v>
      </c>
      <c r="E117" s="16">
        <v>85</v>
      </c>
      <c r="F117" s="17" t="s">
        <v>34</v>
      </c>
    </row>
    <row r="118" spans="1:6" x14ac:dyDescent="0.25">
      <c r="A118" s="63">
        <v>43553</v>
      </c>
      <c r="B118" s="14" t="s">
        <v>34</v>
      </c>
      <c r="C118" s="14" t="str">
        <f t="shared" si="3"/>
        <v>Pendapatan Bengkel</v>
      </c>
      <c r="D118" s="15">
        <v>411</v>
      </c>
      <c r="E118" s="16" t="s">
        <v>34</v>
      </c>
      <c r="F118" s="17">
        <v>85</v>
      </c>
    </row>
    <row r="119" spans="1:6" x14ac:dyDescent="0.25">
      <c r="A119" s="63">
        <v>43553</v>
      </c>
      <c r="B119" s="14" t="s">
        <v>128</v>
      </c>
      <c r="C119" s="14" t="str">
        <f t="shared" si="3"/>
        <v>Kas</v>
      </c>
      <c r="D119" s="15">
        <v>111</v>
      </c>
      <c r="E119" s="16">
        <v>400</v>
      </c>
      <c r="F119" s="17" t="s">
        <v>34</v>
      </c>
    </row>
    <row r="120" spans="1:6" x14ac:dyDescent="0.25">
      <c r="A120" s="63">
        <v>43553</v>
      </c>
      <c r="B120" s="14" t="s">
        <v>34</v>
      </c>
      <c r="C120" s="14" t="str">
        <f t="shared" si="3"/>
        <v>Pendapatan Bengkel</v>
      </c>
      <c r="D120" s="15">
        <v>411</v>
      </c>
      <c r="E120" s="16" t="s">
        <v>34</v>
      </c>
      <c r="F120" s="17">
        <v>400</v>
      </c>
    </row>
    <row r="121" spans="1:6" x14ac:dyDescent="0.25">
      <c r="A121" s="63">
        <v>43553</v>
      </c>
      <c r="B121" s="14" t="s">
        <v>129</v>
      </c>
      <c r="C121" s="14" t="str">
        <f t="shared" si="3"/>
        <v>Kas</v>
      </c>
      <c r="D121" s="15">
        <v>111</v>
      </c>
      <c r="E121" s="16">
        <v>120</v>
      </c>
      <c r="F121" s="17" t="s">
        <v>34</v>
      </c>
    </row>
    <row r="122" spans="1:6" x14ac:dyDescent="0.25">
      <c r="A122" s="63">
        <v>43553</v>
      </c>
      <c r="B122" s="14" t="s">
        <v>34</v>
      </c>
      <c r="C122" s="14" t="str">
        <f t="shared" si="3"/>
        <v>Pendapatan Bengkel</v>
      </c>
      <c r="D122" s="15">
        <v>411</v>
      </c>
      <c r="E122" s="16" t="s">
        <v>34</v>
      </c>
      <c r="F122" s="17">
        <v>120</v>
      </c>
    </row>
    <row r="123" spans="1:6" x14ac:dyDescent="0.25">
      <c r="A123" s="63">
        <v>43555</v>
      </c>
      <c r="B123" s="14" t="s">
        <v>130</v>
      </c>
      <c r="C123" s="14" t="str">
        <f t="shared" si="3"/>
        <v>Kas</v>
      </c>
      <c r="D123" s="15">
        <v>111</v>
      </c>
      <c r="E123" s="16">
        <v>1800</v>
      </c>
      <c r="F123" s="17" t="s">
        <v>34</v>
      </c>
    </row>
    <row r="124" spans="1:6" x14ac:dyDescent="0.25">
      <c r="A124" s="63">
        <v>43555</v>
      </c>
      <c r="B124" s="14" t="s">
        <v>34</v>
      </c>
      <c r="C124" s="14" t="str">
        <f t="shared" si="3"/>
        <v>Pendapatan Bengkel</v>
      </c>
      <c r="D124" s="15">
        <v>411</v>
      </c>
      <c r="E124" s="16" t="s">
        <v>34</v>
      </c>
      <c r="F124" s="17">
        <v>1800</v>
      </c>
    </row>
    <row r="125" spans="1:6" x14ac:dyDescent="0.25">
      <c r="A125" s="67" t="s">
        <v>35</v>
      </c>
      <c r="B125" s="67"/>
      <c r="C125" s="67"/>
      <c r="D125" s="67"/>
      <c r="E125" s="51">
        <f>SUM(E7:E124)</f>
        <v>56025</v>
      </c>
      <c r="F125" s="51">
        <f>SUM(F7:F124)</f>
        <v>56025</v>
      </c>
    </row>
  </sheetData>
  <mergeCells count="2">
    <mergeCell ref="A125:D125"/>
    <mergeCell ref="A1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I13" sqref="I13"/>
    </sheetView>
  </sheetViews>
  <sheetFormatPr defaultRowHeight="15" outlineLevelRow="2" x14ac:dyDescent="0.25"/>
  <cols>
    <col min="1" max="1" width="13.28515625" bestFit="1" customWidth="1"/>
    <col min="2" max="2" width="34.28515625" bestFit="1" customWidth="1"/>
    <col min="3" max="3" width="11.85546875" style="8" bestFit="1" customWidth="1"/>
    <col min="4" max="4" width="14" style="5" bestFit="1" customWidth="1"/>
    <col min="5" max="5" width="14" style="6" bestFit="1" customWidth="1"/>
  </cols>
  <sheetData>
    <row r="1" spans="1:5" x14ac:dyDescent="0.25">
      <c r="A1" s="68" t="s">
        <v>132</v>
      </c>
      <c r="B1" s="69"/>
      <c r="C1" s="69"/>
      <c r="D1" s="69"/>
      <c r="E1" s="70"/>
    </row>
    <row r="2" spans="1:5" x14ac:dyDescent="0.25">
      <c r="A2" s="71"/>
      <c r="B2" s="72"/>
      <c r="C2" s="72"/>
      <c r="D2" s="72"/>
      <c r="E2" s="73"/>
    </row>
    <row r="3" spans="1:5" x14ac:dyDescent="0.25">
      <c r="A3" s="71"/>
      <c r="B3" s="72"/>
      <c r="C3" s="72"/>
      <c r="D3" s="72"/>
      <c r="E3" s="73"/>
    </row>
    <row r="4" spans="1:5" x14ac:dyDescent="0.25">
      <c r="A4" s="71"/>
      <c r="B4" s="72"/>
      <c r="C4" s="72"/>
      <c r="D4" s="72"/>
      <c r="E4" s="73"/>
    </row>
    <row r="5" spans="1:5" x14ac:dyDescent="0.25">
      <c r="A5" s="74"/>
      <c r="B5" s="75"/>
      <c r="C5" s="75"/>
      <c r="D5" s="75"/>
      <c r="E5" s="76"/>
    </row>
    <row r="6" spans="1:5" x14ac:dyDescent="0.25">
      <c r="A6" s="22" t="s">
        <v>30</v>
      </c>
      <c r="B6" s="22" t="s">
        <v>6</v>
      </c>
      <c r="C6" s="23" t="s">
        <v>5</v>
      </c>
      <c r="D6" s="23" t="s">
        <v>31</v>
      </c>
      <c r="E6" s="23" t="s">
        <v>32</v>
      </c>
    </row>
    <row r="7" spans="1:5" outlineLevel="2" x14ac:dyDescent="0.25">
      <c r="A7" s="64">
        <v>43525</v>
      </c>
      <c r="B7" s="18" t="str">
        <f t="shared" ref="B7:B38" si="0">VLOOKUP(C7,akun,2,FALSE)</f>
        <v>Kas</v>
      </c>
      <c r="C7" s="19">
        <v>111</v>
      </c>
      <c r="D7" s="20" t="s">
        <v>34</v>
      </c>
      <c r="E7" s="21">
        <v>2000</v>
      </c>
    </row>
    <row r="8" spans="1:5" outlineLevel="2" x14ac:dyDescent="0.25">
      <c r="A8" s="64">
        <v>43525</v>
      </c>
      <c r="B8" s="18" t="str">
        <f t="shared" si="0"/>
        <v>Kas</v>
      </c>
      <c r="C8" s="19">
        <v>111</v>
      </c>
      <c r="D8" s="20">
        <v>80</v>
      </c>
      <c r="E8" s="21" t="s">
        <v>34</v>
      </c>
    </row>
    <row r="9" spans="1:5" outlineLevel="2" x14ac:dyDescent="0.25">
      <c r="A9" s="64">
        <v>43525</v>
      </c>
      <c r="B9" s="18" t="str">
        <f t="shared" si="0"/>
        <v>Kas</v>
      </c>
      <c r="C9" s="19">
        <v>111</v>
      </c>
      <c r="D9" s="20">
        <v>120</v>
      </c>
      <c r="E9" s="21" t="s">
        <v>34</v>
      </c>
    </row>
    <row r="10" spans="1:5" outlineLevel="2" x14ac:dyDescent="0.25">
      <c r="A10" s="64">
        <v>43525</v>
      </c>
      <c r="B10" s="18" t="str">
        <f t="shared" si="0"/>
        <v>Kas</v>
      </c>
      <c r="C10" s="19">
        <v>111</v>
      </c>
      <c r="D10" s="20">
        <v>35</v>
      </c>
      <c r="E10" s="21" t="s">
        <v>34</v>
      </c>
    </row>
    <row r="11" spans="1:5" outlineLevel="2" x14ac:dyDescent="0.25">
      <c r="A11" s="64">
        <v>43525</v>
      </c>
      <c r="B11" s="18" t="str">
        <f t="shared" si="0"/>
        <v>Kas</v>
      </c>
      <c r="C11" s="19">
        <v>111</v>
      </c>
      <c r="D11" s="20">
        <v>180</v>
      </c>
      <c r="E11" s="21" t="s">
        <v>34</v>
      </c>
    </row>
    <row r="12" spans="1:5" outlineLevel="2" x14ac:dyDescent="0.25">
      <c r="A12" s="64">
        <v>43527</v>
      </c>
      <c r="B12" s="18" t="str">
        <f t="shared" si="0"/>
        <v>Kas</v>
      </c>
      <c r="C12" s="19">
        <v>111</v>
      </c>
      <c r="D12" s="20">
        <v>100</v>
      </c>
      <c r="E12" s="21" t="s">
        <v>34</v>
      </c>
    </row>
    <row r="13" spans="1:5" outlineLevel="2" x14ac:dyDescent="0.25">
      <c r="A13" s="64">
        <v>43528</v>
      </c>
      <c r="B13" s="18" t="str">
        <f t="shared" si="0"/>
        <v>Kas</v>
      </c>
      <c r="C13" s="19">
        <v>111</v>
      </c>
      <c r="D13" s="20">
        <v>2000</v>
      </c>
      <c r="E13" s="21" t="s">
        <v>34</v>
      </c>
    </row>
    <row r="14" spans="1:5" outlineLevel="2" x14ac:dyDescent="0.25">
      <c r="A14" s="64">
        <v>43528</v>
      </c>
      <c r="B14" s="18" t="str">
        <f t="shared" si="0"/>
        <v>Kas</v>
      </c>
      <c r="C14" s="19">
        <v>111</v>
      </c>
      <c r="D14" s="20">
        <v>5000</v>
      </c>
      <c r="E14" s="21"/>
    </row>
    <row r="15" spans="1:5" outlineLevel="2" x14ac:dyDescent="0.25">
      <c r="A15" s="64">
        <v>43529</v>
      </c>
      <c r="B15" s="18" t="str">
        <f t="shared" si="0"/>
        <v>Kas</v>
      </c>
      <c r="C15" s="19">
        <v>111</v>
      </c>
      <c r="D15" s="20" t="s">
        <v>34</v>
      </c>
      <c r="E15" s="21">
        <v>1000</v>
      </c>
    </row>
    <row r="16" spans="1:5" outlineLevel="2" x14ac:dyDescent="0.25">
      <c r="A16" s="64">
        <v>43529</v>
      </c>
      <c r="B16" s="18" t="str">
        <f t="shared" si="0"/>
        <v>Kas</v>
      </c>
      <c r="C16" s="19">
        <v>111</v>
      </c>
      <c r="D16" s="20">
        <v>180</v>
      </c>
      <c r="E16" s="21" t="s">
        <v>34</v>
      </c>
    </row>
    <row r="17" spans="1:6" outlineLevel="2" x14ac:dyDescent="0.25">
      <c r="A17" s="64">
        <v>43530</v>
      </c>
      <c r="B17" s="18" t="str">
        <f t="shared" si="0"/>
        <v>Kas</v>
      </c>
      <c r="C17" s="19">
        <v>111</v>
      </c>
      <c r="D17" s="20" t="s">
        <v>34</v>
      </c>
      <c r="E17" s="21">
        <v>3000</v>
      </c>
    </row>
    <row r="18" spans="1:6" outlineLevel="2" x14ac:dyDescent="0.25">
      <c r="A18" s="64">
        <v>43530</v>
      </c>
      <c r="B18" s="18" t="str">
        <f t="shared" si="0"/>
        <v>Kas</v>
      </c>
      <c r="C18" s="19">
        <v>111</v>
      </c>
      <c r="D18" s="20">
        <v>180</v>
      </c>
      <c r="E18" s="21" t="s">
        <v>34</v>
      </c>
    </row>
    <row r="19" spans="1:6" outlineLevel="2" x14ac:dyDescent="0.25">
      <c r="A19" s="64">
        <v>43530</v>
      </c>
      <c r="B19" s="18" t="str">
        <f t="shared" si="0"/>
        <v>Kas</v>
      </c>
      <c r="C19" s="19">
        <v>111</v>
      </c>
      <c r="D19" s="20">
        <v>800</v>
      </c>
      <c r="E19" s="21" t="s">
        <v>34</v>
      </c>
    </row>
    <row r="20" spans="1:6" outlineLevel="2" x14ac:dyDescent="0.25">
      <c r="A20" s="64">
        <v>43531</v>
      </c>
      <c r="B20" s="18" t="str">
        <f t="shared" si="0"/>
        <v>Kas</v>
      </c>
      <c r="C20" s="19">
        <v>111</v>
      </c>
      <c r="D20" s="20">
        <v>300</v>
      </c>
      <c r="E20" s="21" t="s">
        <v>34</v>
      </c>
    </row>
    <row r="21" spans="1:6" outlineLevel="2" x14ac:dyDescent="0.25">
      <c r="A21" s="64">
        <v>43532</v>
      </c>
      <c r="B21" s="18" t="str">
        <f t="shared" si="0"/>
        <v>Kas</v>
      </c>
      <c r="C21" s="19">
        <v>111</v>
      </c>
      <c r="D21" s="20" t="s">
        <v>34</v>
      </c>
      <c r="E21" s="21">
        <v>3000</v>
      </c>
    </row>
    <row r="22" spans="1:6" outlineLevel="2" x14ac:dyDescent="0.25">
      <c r="A22" s="64">
        <v>43532</v>
      </c>
      <c r="B22" s="18" t="str">
        <f t="shared" si="0"/>
        <v>Kas</v>
      </c>
      <c r="C22" s="19">
        <v>111</v>
      </c>
      <c r="D22" s="20">
        <v>150</v>
      </c>
      <c r="E22" s="21" t="s">
        <v>34</v>
      </c>
    </row>
    <row r="23" spans="1:6" outlineLevel="2" x14ac:dyDescent="0.25">
      <c r="A23" s="64">
        <v>43532</v>
      </c>
      <c r="B23" s="18" t="str">
        <f t="shared" si="0"/>
        <v>Kas</v>
      </c>
      <c r="C23" s="19">
        <v>111</v>
      </c>
      <c r="D23" s="20">
        <v>700</v>
      </c>
      <c r="E23" s="21" t="s">
        <v>34</v>
      </c>
      <c r="F23" t="s">
        <v>34</v>
      </c>
    </row>
    <row r="24" spans="1:6" outlineLevel="2" x14ac:dyDescent="0.25">
      <c r="A24" s="64">
        <v>43532</v>
      </c>
      <c r="B24" s="18" t="str">
        <f t="shared" si="0"/>
        <v>Kas</v>
      </c>
      <c r="C24" s="19">
        <v>111</v>
      </c>
      <c r="D24" s="20">
        <v>100</v>
      </c>
      <c r="E24" s="21" t="s">
        <v>34</v>
      </c>
    </row>
    <row r="25" spans="1:6" outlineLevel="2" x14ac:dyDescent="0.25">
      <c r="A25" s="64">
        <v>43534</v>
      </c>
      <c r="B25" s="18" t="str">
        <f t="shared" si="0"/>
        <v>Kas</v>
      </c>
      <c r="C25" s="19">
        <v>111</v>
      </c>
      <c r="D25" s="20">
        <v>500</v>
      </c>
      <c r="E25" s="21" t="s">
        <v>34</v>
      </c>
    </row>
    <row r="26" spans="1:6" outlineLevel="2" x14ac:dyDescent="0.25">
      <c r="A26" s="64">
        <v>43534</v>
      </c>
      <c r="B26" s="18" t="str">
        <f t="shared" si="0"/>
        <v>Kas</v>
      </c>
      <c r="C26" s="19">
        <v>111</v>
      </c>
      <c r="D26" s="20">
        <v>130</v>
      </c>
      <c r="E26" s="21" t="s">
        <v>34</v>
      </c>
    </row>
    <row r="27" spans="1:6" outlineLevel="2" x14ac:dyDescent="0.25">
      <c r="A27" s="64">
        <v>43535</v>
      </c>
      <c r="B27" s="18" t="str">
        <f t="shared" si="0"/>
        <v>Kas</v>
      </c>
      <c r="C27" s="19">
        <v>111</v>
      </c>
      <c r="D27" s="20">
        <v>900</v>
      </c>
      <c r="E27" s="21" t="s">
        <v>34</v>
      </c>
    </row>
    <row r="28" spans="1:6" outlineLevel="2" x14ac:dyDescent="0.25">
      <c r="A28" s="64">
        <v>43535</v>
      </c>
      <c r="B28" s="18" t="str">
        <f t="shared" si="0"/>
        <v>Kas</v>
      </c>
      <c r="C28" s="19">
        <v>111</v>
      </c>
      <c r="D28" s="20">
        <v>400</v>
      </c>
      <c r="E28" s="21" t="s">
        <v>34</v>
      </c>
    </row>
    <row r="29" spans="1:6" outlineLevel="2" x14ac:dyDescent="0.25">
      <c r="A29" s="64">
        <v>43536</v>
      </c>
      <c r="B29" s="18" t="str">
        <f t="shared" si="0"/>
        <v>Kas</v>
      </c>
      <c r="C29" s="19">
        <v>111</v>
      </c>
      <c r="D29" s="20" t="s">
        <v>34</v>
      </c>
      <c r="E29" s="21">
        <v>1200</v>
      </c>
    </row>
    <row r="30" spans="1:6" outlineLevel="2" x14ac:dyDescent="0.25">
      <c r="A30" s="64">
        <v>43536</v>
      </c>
      <c r="B30" s="18" t="str">
        <f t="shared" si="0"/>
        <v>Kas</v>
      </c>
      <c r="C30" s="19">
        <v>111</v>
      </c>
      <c r="D30" s="20">
        <v>600</v>
      </c>
      <c r="E30" s="21" t="s">
        <v>34</v>
      </c>
    </row>
    <row r="31" spans="1:6" outlineLevel="2" x14ac:dyDescent="0.25">
      <c r="A31" s="64">
        <v>43537</v>
      </c>
      <c r="B31" s="18" t="str">
        <f t="shared" si="0"/>
        <v>Kas</v>
      </c>
      <c r="C31" s="19">
        <v>111</v>
      </c>
      <c r="D31" s="20">
        <v>600</v>
      </c>
      <c r="E31" s="21" t="s">
        <v>34</v>
      </c>
    </row>
    <row r="32" spans="1:6" outlineLevel="2" x14ac:dyDescent="0.25">
      <c r="A32" s="64">
        <v>43537</v>
      </c>
      <c r="B32" s="18" t="str">
        <f t="shared" si="0"/>
        <v>Kas</v>
      </c>
      <c r="C32" s="19">
        <v>111</v>
      </c>
      <c r="D32" s="20">
        <v>500</v>
      </c>
      <c r="E32" s="21" t="s">
        <v>34</v>
      </c>
    </row>
    <row r="33" spans="1:5" outlineLevel="2" x14ac:dyDescent="0.25">
      <c r="A33" s="64">
        <v>43538</v>
      </c>
      <c r="B33" s="18" t="str">
        <f t="shared" si="0"/>
        <v>Kas</v>
      </c>
      <c r="C33" s="19">
        <v>111</v>
      </c>
      <c r="D33" s="20">
        <v>80</v>
      </c>
      <c r="E33" s="21" t="s">
        <v>34</v>
      </c>
    </row>
    <row r="34" spans="1:5" outlineLevel="2" x14ac:dyDescent="0.25">
      <c r="A34" s="64">
        <v>43539</v>
      </c>
      <c r="B34" s="18" t="str">
        <f t="shared" si="0"/>
        <v>Kas</v>
      </c>
      <c r="C34" s="19">
        <v>111</v>
      </c>
      <c r="D34" s="20" t="s">
        <v>34</v>
      </c>
      <c r="E34" s="21">
        <v>1000</v>
      </c>
    </row>
    <row r="35" spans="1:5" outlineLevel="2" x14ac:dyDescent="0.25">
      <c r="A35" s="64">
        <v>43539</v>
      </c>
      <c r="B35" s="18" t="str">
        <f t="shared" si="0"/>
        <v>Kas</v>
      </c>
      <c r="C35" s="19">
        <v>111</v>
      </c>
      <c r="D35" s="20">
        <v>200</v>
      </c>
      <c r="E35" s="21" t="s">
        <v>34</v>
      </c>
    </row>
    <row r="36" spans="1:5" outlineLevel="2" x14ac:dyDescent="0.25">
      <c r="A36" s="64">
        <v>43541</v>
      </c>
      <c r="B36" s="18" t="str">
        <f t="shared" si="0"/>
        <v>Kas</v>
      </c>
      <c r="C36" s="19">
        <v>111</v>
      </c>
      <c r="D36" s="20" t="s">
        <v>34</v>
      </c>
      <c r="E36" s="21">
        <v>255</v>
      </c>
    </row>
    <row r="37" spans="1:5" outlineLevel="2" x14ac:dyDescent="0.25">
      <c r="A37" s="64">
        <v>43541</v>
      </c>
      <c r="B37" s="18" t="str">
        <f t="shared" si="0"/>
        <v>Kas</v>
      </c>
      <c r="C37" s="19">
        <v>111</v>
      </c>
      <c r="D37" s="20">
        <v>1000</v>
      </c>
      <c r="E37" s="21" t="s">
        <v>34</v>
      </c>
    </row>
    <row r="38" spans="1:5" outlineLevel="2" x14ac:dyDescent="0.25">
      <c r="A38" s="64">
        <v>43542</v>
      </c>
      <c r="B38" s="18" t="str">
        <f t="shared" si="0"/>
        <v>Kas</v>
      </c>
      <c r="C38" s="19">
        <v>111</v>
      </c>
      <c r="D38" s="20" t="s">
        <v>34</v>
      </c>
      <c r="E38" s="21">
        <v>95</v>
      </c>
    </row>
    <row r="39" spans="1:5" outlineLevel="2" x14ac:dyDescent="0.25">
      <c r="A39" s="64">
        <v>43542</v>
      </c>
      <c r="B39" s="18" t="str">
        <f t="shared" ref="B39:B62" si="1">VLOOKUP(C39,akun,2,FALSE)</f>
        <v>Kas</v>
      </c>
      <c r="C39" s="19">
        <v>111</v>
      </c>
      <c r="D39" s="20" t="s">
        <v>34</v>
      </c>
      <c r="E39" s="21">
        <v>155</v>
      </c>
    </row>
    <row r="40" spans="1:5" outlineLevel="2" x14ac:dyDescent="0.25">
      <c r="A40" s="64">
        <v>43542</v>
      </c>
      <c r="B40" s="18" t="str">
        <f t="shared" si="1"/>
        <v>Kas</v>
      </c>
      <c r="C40" s="19">
        <v>111</v>
      </c>
      <c r="D40" s="20">
        <v>275</v>
      </c>
      <c r="E40" s="21" t="s">
        <v>34</v>
      </c>
    </row>
    <row r="41" spans="1:5" outlineLevel="2" x14ac:dyDescent="0.25">
      <c r="A41" s="64">
        <v>43543</v>
      </c>
      <c r="B41" s="18" t="str">
        <f t="shared" si="1"/>
        <v>Kas</v>
      </c>
      <c r="C41" s="19">
        <v>111</v>
      </c>
      <c r="D41" s="20">
        <v>1000</v>
      </c>
      <c r="E41" s="21" t="s">
        <v>34</v>
      </c>
    </row>
    <row r="42" spans="1:5" outlineLevel="2" x14ac:dyDescent="0.25">
      <c r="A42" s="64">
        <v>43543</v>
      </c>
      <c r="B42" s="18" t="str">
        <f t="shared" si="1"/>
        <v>Kas</v>
      </c>
      <c r="C42" s="19">
        <v>111</v>
      </c>
      <c r="D42" s="20" t="s">
        <v>34</v>
      </c>
      <c r="E42" s="21">
        <v>1000</v>
      </c>
    </row>
    <row r="43" spans="1:5" outlineLevel="2" x14ac:dyDescent="0.25">
      <c r="A43" s="64">
        <v>43544</v>
      </c>
      <c r="B43" s="18" t="str">
        <f t="shared" si="1"/>
        <v>Kas</v>
      </c>
      <c r="C43" s="19">
        <v>111</v>
      </c>
      <c r="D43" s="20" t="s">
        <v>34</v>
      </c>
      <c r="E43" s="21">
        <v>500</v>
      </c>
    </row>
    <row r="44" spans="1:5" outlineLevel="2" x14ac:dyDescent="0.25">
      <c r="A44" s="64">
        <v>43544</v>
      </c>
      <c r="B44" s="18" t="str">
        <f t="shared" si="1"/>
        <v>Kas</v>
      </c>
      <c r="C44" s="19">
        <v>111</v>
      </c>
      <c r="D44" s="20">
        <v>300</v>
      </c>
      <c r="E44" s="21" t="s">
        <v>34</v>
      </c>
    </row>
    <row r="45" spans="1:5" outlineLevel="2" x14ac:dyDescent="0.25">
      <c r="A45" s="64">
        <v>43544</v>
      </c>
      <c r="B45" s="18" t="str">
        <f t="shared" si="1"/>
        <v>Kas</v>
      </c>
      <c r="C45" s="19">
        <v>111</v>
      </c>
      <c r="D45" s="20">
        <v>1600</v>
      </c>
      <c r="E45" s="21" t="s">
        <v>34</v>
      </c>
    </row>
    <row r="46" spans="1:5" outlineLevel="2" x14ac:dyDescent="0.25">
      <c r="A46" s="64">
        <v>43546</v>
      </c>
      <c r="B46" s="18" t="str">
        <f t="shared" si="1"/>
        <v>Kas</v>
      </c>
      <c r="C46" s="19">
        <v>111</v>
      </c>
      <c r="D46" s="20">
        <v>600</v>
      </c>
      <c r="E46" s="21" t="s">
        <v>34</v>
      </c>
    </row>
    <row r="47" spans="1:5" outlineLevel="2" x14ac:dyDescent="0.25">
      <c r="A47" s="64">
        <v>43546</v>
      </c>
      <c r="B47" s="18" t="str">
        <f t="shared" si="1"/>
        <v>Kas</v>
      </c>
      <c r="C47" s="19">
        <v>111</v>
      </c>
      <c r="D47" s="20">
        <v>1300</v>
      </c>
      <c r="E47" s="21" t="s">
        <v>34</v>
      </c>
    </row>
    <row r="48" spans="1:5" outlineLevel="2" x14ac:dyDescent="0.25">
      <c r="A48" s="64">
        <v>43548</v>
      </c>
      <c r="B48" s="18" t="str">
        <f t="shared" si="1"/>
        <v>Kas</v>
      </c>
      <c r="C48" s="19">
        <v>111</v>
      </c>
      <c r="D48" s="20">
        <v>120</v>
      </c>
      <c r="E48" s="21" t="s">
        <v>34</v>
      </c>
    </row>
    <row r="49" spans="1:5" outlineLevel="2" x14ac:dyDescent="0.25">
      <c r="A49" s="64">
        <v>43548</v>
      </c>
      <c r="B49" s="18" t="str">
        <f t="shared" si="1"/>
        <v>Kas</v>
      </c>
      <c r="C49" s="19">
        <v>111</v>
      </c>
      <c r="D49" s="20" t="s">
        <v>34</v>
      </c>
      <c r="E49" s="21">
        <v>2000</v>
      </c>
    </row>
    <row r="50" spans="1:5" outlineLevel="2" x14ac:dyDescent="0.25">
      <c r="A50" s="64">
        <v>43549</v>
      </c>
      <c r="B50" s="18" t="str">
        <f t="shared" si="1"/>
        <v>Kas</v>
      </c>
      <c r="C50" s="19">
        <v>111</v>
      </c>
      <c r="D50" s="20">
        <v>195</v>
      </c>
      <c r="E50" s="21" t="s">
        <v>34</v>
      </c>
    </row>
    <row r="51" spans="1:5" outlineLevel="2" x14ac:dyDescent="0.25">
      <c r="A51" s="64">
        <v>43550</v>
      </c>
      <c r="B51" s="18" t="str">
        <f t="shared" si="1"/>
        <v>Kas</v>
      </c>
      <c r="C51" s="19">
        <v>111</v>
      </c>
      <c r="D51" s="20" t="s">
        <v>34</v>
      </c>
      <c r="E51" s="21">
        <v>300</v>
      </c>
    </row>
    <row r="52" spans="1:5" outlineLevel="2" x14ac:dyDescent="0.25">
      <c r="A52" s="64">
        <v>43550</v>
      </c>
      <c r="B52" s="18" t="str">
        <f t="shared" si="1"/>
        <v>Kas</v>
      </c>
      <c r="C52" s="19">
        <v>111</v>
      </c>
      <c r="D52" s="20">
        <v>2600</v>
      </c>
      <c r="E52" s="21" t="s">
        <v>34</v>
      </c>
    </row>
    <row r="53" spans="1:5" outlineLevel="2" x14ac:dyDescent="0.25">
      <c r="A53" s="64">
        <v>43551</v>
      </c>
      <c r="B53" s="18" t="str">
        <f t="shared" si="1"/>
        <v>Kas</v>
      </c>
      <c r="C53" s="19">
        <v>111</v>
      </c>
      <c r="D53" s="20">
        <v>180</v>
      </c>
      <c r="E53" s="21" t="s">
        <v>34</v>
      </c>
    </row>
    <row r="54" spans="1:5" outlineLevel="2" x14ac:dyDescent="0.25">
      <c r="A54" s="64">
        <v>43551</v>
      </c>
      <c r="B54" s="18" t="str">
        <f t="shared" si="1"/>
        <v>Kas</v>
      </c>
      <c r="C54" s="19">
        <v>111</v>
      </c>
      <c r="D54" s="20">
        <v>300</v>
      </c>
      <c r="E54" s="21" t="s">
        <v>34</v>
      </c>
    </row>
    <row r="55" spans="1:5" outlineLevel="2" x14ac:dyDescent="0.25">
      <c r="A55" s="64">
        <v>43551</v>
      </c>
      <c r="B55" s="18" t="str">
        <f t="shared" si="1"/>
        <v>Kas</v>
      </c>
      <c r="C55" s="19">
        <v>111</v>
      </c>
      <c r="D55" s="20">
        <v>60</v>
      </c>
      <c r="E55" s="21" t="s">
        <v>34</v>
      </c>
    </row>
    <row r="56" spans="1:5" outlineLevel="2" x14ac:dyDescent="0.25">
      <c r="A56" s="64">
        <v>43552</v>
      </c>
      <c r="B56" s="18" t="str">
        <f t="shared" si="1"/>
        <v>Kas</v>
      </c>
      <c r="C56" s="19">
        <v>111</v>
      </c>
      <c r="D56" s="20" t="s">
        <v>34</v>
      </c>
      <c r="E56" s="21">
        <v>500</v>
      </c>
    </row>
    <row r="57" spans="1:5" outlineLevel="2" x14ac:dyDescent="0.25">
      <c r="A57" s="64">
        <v>43552</v>
      </c>
      <c r="B57" s="18" t="str">
        <f t="shared" si="1"/>
        <v>Kas</v>
      </c>
      <c r="C57" s="19">
        <v>111</v>
      </c>
      <c r="D57" s="20">
        <v>1600</v>
      </c>
      <c r="E57" s="21" t="s">
        <v>34</v>
      </c>
    </row>
    <row r="58" spans="1:5" outlineLevel="2" x14ac:dyDescent="0.25">
      <c r="A58" s="64">
        <v>43553</v>
      </c>
      <c r="B58" s="18" t="str">
        <f t="shared" si="1"/>
        <v>Kas</v>
      </c>
      <c r="C58" s="19">
        <v>111</v>
      </c>
      <c r="D58" s="20">
        <v>85</v>
      </c>
      <c r="E58" s="21" t="s">
        <v>34</v>
      </c>
    </row>
    <row r="59" spans="1:5" outlineLevel="2" x14ac:dyDescent="0.25">
      <c r="A59" s="64">
        <v>43553</v>
      </c>
      <c r="B59" s="18" t="str">
        <f t="shared" si="1"/>
        <v>Kas</v>
      </c>
      <c r="C59" s="19">
        <v>111</v>
      </c>
      <c r="D59" s="20">
        <v>400</v>
      </c>
      <c r="E59" s="21" t="s">
        <v>34</v>
      </c>
    </row>
    <row r="60" spans="1:5" outlineLevel="2" x14ac:dyDescent="0.25">
      <c r="A60" s="64">
        <v>43553</v>
      </c>
      <c r="B60" s="18" t="str">
        <f t="shared" si="1"/>
        <v>Kas</v>
      </c>
      <c r="C60" s="19">
        <v>111</v>
      </c>
      <c r="D60" s="20">
        <v>120</v>
      </c>
      <c r="E60" s="21" t="s">
        <v>34</v>
      </c>
    </row>
    <row r="61" spans="1:5" outlineLevel="2" x14ac:dyDescent="0.25">
      <c r="A61" s="64">
        <v>43555</v>
      </c>
      <c r="B61" s="18" t="str">
        <f t="shared" si="1"/>
        <v>Kas</v>
      </c>
      <c r="C61" s="19">
        <v>111</v>
      </c>
      <c r="D61" s="20">
        <v>1800</v>
      </c>
      <c r="E61" s="21" t="s">
        <v>34</v>
      </c>
    </row>
    <row r="62" spans="1:5" outlineLevel="2" x14ac:dyDescent="0.25">
      <c r="A62" s="65">
        <v>43525</v>
      </c>
      <c r="B62" s="10" t="str">
        <f t="shared" si="1"/>
        <v>Kas</v>
      </c>
      <c r="C62" s="11">
        <v>111</v>
      </c>
      <c r="D62" s="12">
        <v>14400</v>
      </c>
      <c r="E62" s="13" t="s">
        <v>36</v>
      </c>
    </row>
    <row r="63" spans="1:5" outlineLevel="1" x14ac:dyDescent="0.25">
      <c r="A63" s="10"/>
      <c r="B63" s="24" t="s">
        <v>37</v>
      </c>
      <c r="C63" s="11"/>
      <c r="D63" s="12">
        <f>SUBTOTAL(9,D7:D62)</f>
        <v>41770</v>
      </c>
      <c r="E63" s="13">
        <f>SUBTOTAL(9,E7:E62)</f>
        <v>16005</v>
      </c>
    </row>
    <row r="64" spans="1:5" outlineLevel="2" x14ac:dyDescent="0.25">
      <c r="A64" s="64">
        <v>43531</v>
      </c>
      <c r="B64" s="18" t="str">
        <f t="shared" ref="B64:B73" si="2">VLOOKUP(C64,akun,2,FALSE)</f>
        <v>Piutang</v>
      </c>
      <c r="C64" s="19">
        <v>112</v>
      </c>
      <c r="D64" s="20">
        <v>325</v>
      </c>
      <c r="E64" s="21" t="s">
        <v>34</v>
      </c>
    </row>
    <row r="65" spans="1:5" outlineLevel="2" x14ac:dyDescent="0.25">
      <c r="A65" s="64">
        <v>43532</v>
      </c>
      <c r="B65" s="18" t="str">
        <f t="shared" si="2"/>
        <v>Piutang</v>
      </c>
      <c r="C65" s="19">
        <v>112</v>
      </c>
      <c r="D65" s="20" t="s">
        <v>34</v>
      </c>
      <c r="E65" s="21">
        <v>100</v>
      </c>
    </row>
    <row r="66" spans="1:5" outlineLevel="2" x14ac:dyDescent="0.25">
      <c r="A66" s="64">
        <v>43534</v>
      </c>
      <c r="B66" s="18" t="str">
        <f t="shared" si="2"/>
        <v>Piutang</v>
      </c>
      <c r="C66" s="19">
        <v>112</v>
      </c>
      <c r="D66" s="20" t="s">
        <v>34</v>
      </c>
      <c r="E66" s="21">
        <v>500</v>
      </c>
    </row>
    <row r="67" spans="1:5" outlineLevel="2" x14ac:dyDescent="0.25">
      <c r="A67" s="64">
        <v>43535</v>
      </c>
      <c r="B67" s="18" t="str">
        <f t="shared" si="2"/>
        <v>Piutang</v>
      </c>
      <c r="C67" s="19">
        <v>112</v>
      </c>
      <c r="D67" s="20" t="s">
        <v>34</v>
      </c>
      <c r="E67" s="21">
        <v>900</v>
      </c>
    </row>
    <row r="68" spans="1:5" outlineLevel="2" x14ac:dyDescent="0.25">
      <c r="A68" s="64">
        <v>43536</v>
      </c>
      <c r="B68" s="18" t="str">
        <f t="shared" si="2"/>
        <v>Piutang</v>
      </c>
      <c r="C68" s="19">
        <v>112</v>
      </c>
      <c r="D68" s="20">
        <v>200</v>
      </c>
      <c r="E68" s="21" t="s">
        <v>34</v>
      </c>
    </row>
    <row r="69" spans="1:5" outlineLevel="2" x14ac:dyDescent="0.25">
      <c r="A69" s="64">
        <v>43537</v>
      </c>
      <c r="B69" s="18" t="str">
        <f t="shared" si="2"/>
        <v>Piutang</v>
      </c>
      <c r="C69" s="19">
        <v>112</v>
      </c>
      <c r="D69" s="20" t="s">
        <v>34</v>
      </c>
      <c r="E69" s="21">
        <v>600</v>
      </c>
    </row>
    <row r="70" spans="1:5" outlineLevel="2" x14ac:dyDescent="0.25">
      <c r="A70" s="64">
        <v>43541</v>
      </c>
      <c r="B70" s="18" t="str">
        <f t="shared" si="2"/>
        <v>Piutang</v>
      </c>
      <c r="C70" s="19">
        <v>112</v>
      </c>
      <c r="D70" s="20" t="s">
        <v>34</v>
      </c>
      <c r="E70" s="21">
        <v>1000</v>
      </c>
    </row>
    <row r="71" spans="1:5" outlineLevel="2" x14ac:dyDescent="0.25">
      <c r="A71" s="64">
        <v>43543</v>
      </c>
      <c r="B71" s="18" t="str">
        <f t="shared" si="2"/>
        <v>Piutang</v>
      </c>
      <c r="C71" s="19">
        <v>112</v>
      </c>
      <c r="D71" s="20" t="s">
        <v>34</v>
      </c>
      <c r="E71" s="21">
        <v>1000</v>
      </c>
    </row>
    <row r="72" spans="1:5" outlineLevel="2" x14ac:dyDescent="0.25">
      <c r="A72" s="64">
        <v>43544</v>
      </c>
      <c r="B72" s="18" t="str">
        <f t="shared" si="2"/>
        <v>Piutang</v>
      </c>
      <c r="C72" s="19">
        <v>112</v>
      </c>
      <c r="D72" s="20">
        <v>100</v>
      </c>
      <c r="E72" s="21" t="s">
        <v>34</v>
      </c>
    </row>
    <row r="73" spans="1:5" outlineLevel="2" x14ac:dyDescent="0.25">
      <c r="A73" s="65">
        <v>43525</v>
      </c>
      <c r="B73" s="10" t="str">
        <f t="shared" si="2"/>
        <v>Piutang</v>
      </c>
      <c r="C73" s="11">
        <v>112</v>
      </c>
      <c r="D73" s="12">
        <v>5500</v>
      </c>
      <c r="E73" s="13" t="s">
        <v>36</v>
      </c>
    </row>
    <row r="74" spans="1:5" outlineLevel="1" x14ac:dyDescent="0.25">
      <c r="A74" s="10"/>
      <c r="B74" s="24" t="s">
        <v>38</v>
      </c>
      <c r="C74" s="11"/>
      <c r="D74" s="12">
        <f>SUBTOTAL(9,D64:D73)</f>
        <v>6125</v>
      </c>
      <c r="E74" s="13">
        <f>SUBTOTAL(9,E64:E73)</f>
        <v>4100</v>
      </c>
    </row>
    <row r="75" spans="1:5" outlineLevel="2" x14ac:dyDescent="0.25">
      <c r="A75" s="65">
        <v>43525</v>
      </c>
      <c r="B75" s="10" t="str">
        <f>VLOOKUP(C75,akun,2,FALSE)</f>
        <v>Asuransi Dibayar Dimuka</v>
      </c>
      <c r="C75" s="11">
        <v>113</v>
      </c>
      <c r="D75" s="12">
        <v>1300</v>
      </c>
      <c r="E75" s="13" t="s">
        <v>36</v>
      </c>
    </row>
    <row r="76" spans="1:5" outlineLevel="1" x14ac:dyDescent="0.25">
      <c r="A76" s="10"/>
      <c r="B76" s="24" t="s">
        <v>39</v>
      </c>
      <c r="C76" s="11"/>
      <c r="D76" s="12">
        <f>SUBTOTAL(9,D75:D75)</f>
        <v>1300</v>
      </c>
      <c r="E76" s="13">
        <f>SUBTOTAL(9,E75:E75)</f>
        <v>0</v>
      </c>
    </row>
    <row r="77" spans="1:5" outlineLevel="2" x14ac:dyDescent="0.25">
      <c r="A77" s="64">
        <v>43525</v>
      </c>
      <c r="B77" s="18" t="str">
        <f>VLOOKUP(C77,akun,2,FALSE)</f>
        <v>Perlengkapan Bengkel</v>
      </c>
      <c r="C77" s="19">
        <v>114</v>
      </c>
      <c r="D77" s="20">
        <v>1275</v>
      </c>
      <c r="E77" s="21" t="s">
        <v>34</v>
      </c>
    </row>
    <row r="78" spans="1:5" outlineLevel="2" x14ac:dyDescent="0.25">
      <c r="A78" s="64">
        <v>43536</v>
      </c>
      <c r="B78" s="18" t="str">
        <f>VLOOKUP(C78,akun,2,FALSE)</f>
        <v>Perlengkapan Bengkel</v>
      </c>
      <c r="C78" s="19">
        <v>114</v>
      </c>
      <c r="D78" s="20">
        <v>1200</v>
      </c>
      <c r="E78" s="21" t="s">
        <v>34</v>
      </c>
    </row>
    <row r="79" spans="1:5" outlineLevel="2" x14ac:dyDescent="0.25">
      <c r="A79" s="64">
        <v>43549</v>
      </c>
      <c r="B79" s="18" t="str">
        <f>VLOOKUP(C79,akun,2,FALSE)</f>
        <v>Perlengkapan Bengkel</v>
      </c>
      <c r="C79" s="19">
        <v>114</v>
      </c>
      <c r="D79" s="20">
        <v>10750</v>
      </c>
      <c r="E79" s="21" t="s">
        <v>34</v>
      </c>
    </row>
    <row r="80" spans="1:5" outlineLevel="2" x14ac:dyDescent="0.25">
      <c r="A80" s="65">
        <v>43525</v>
      </c>
      <c r="B80" s="10" t="str">
        <f>VLOOKUP(C80,akun,2,FALSE)</f>
        <v>Perlengkapan Bengkel</v>
      </c>
      <c r="C80" s="11">
        <v>114</v>
      </c>
      <c r="D80" s="12">
        <v>14500</v>
      </c>
      <c r="E80" s="13" t="s">
        <v>36</v>
      </c>
    </row>
    <row r="81" spans="1:5" outlineLevel="1" x14ac:dyDescent="0.25">
      <c r="A81" s="10"/>
      <c r="B81" s="24" t="s">
        <v>40</v>
      </c>
      <c r="C81" s="11"/>
      <c r="D81" s="12">
        <f>SUBTOTAL(9,D77:D80)</f>
        <v>27725</v>
      </c>
      <c r="E81" s="13">
        <f>SUBTOTAL(9,E77:E80)</f>
        <v>0</v>
      </c>
    </row>
    <row r="82" spans="1:5" outlineLevel="2" x14ac:dyDescent="0.25">
      <c r="A82" s="65">
        <v>43525</v>
      </c>
      <c r="B82" s="10" t="str">
        <f>VLOOKUP(C82,akun,2,FALSE)</f>
        <v>Perlengkapan Kantor</v>
      </c>
      <c r="C82" s="11">
        <v>115</v>
      </c>
      <c r="D82" s="12">
        <v>2300</v>
      </c>
      <c r="E82" s="13" t="s">
        <v>36</v>
      </c>
    </row>
    <row r="83" spans="1:5" outlineLevel="1" x14ac:dyDescent="0.25">
      <c r="A83" s="10"/>
      <c r="B83" s="24" t="s">
        <v>41</v>
      </c>
      <c r="C83" s="11"/>
      <c r="D83" s="12">
        <f>SUBTOTAL(9,D82:D82)</f>
        <v>2300</v>
      </c>
      <c r="E83" s="13">
        <f>SUBTOTAL(9,E82:E82)</f>
        <v>0</v>
      </c>
    </row>
    <row r="84" spans="1:5" outlineLevel="2" x14ac:dyDescent="0.25">
      <c r="A84" s="65">
        <v>43525</v>
      </c>
      <c r="B84" s="10" t="str">
        <f>VLOOKUP(C84,akun,2,FALSE)</f>
        <v>Peralatan Bengkel</v>
      </c>
      <c r="C84" s="11">
        <v>121</v>
      </c>
      <c r="D84" s="12">
        <v>27800</v>
      </c>
      <c r="E84" s="13" t="s">
        <v>36</v>
      </c>
    </row>
    <row r="85" spans="1:5" outlineLevel="1" x14ac:dyDescent="0.25">
      <c r="A85" s="10"/>
      <c r="B85" s="24" t="s">
        <v>42</v>
      </c>
      <c r="C85" s="11"/>
      <c r="D85" s="12">
        <f>SUBTOTAL(9,D84:D84)</f>
        <v>27800</v>
      </c>
      <c r="E85" s="13">
        <f>SUBTOTAL(9,E84:E84)</f>
        <v>0</v>
      </c>
    </row>
    <row r="86" spans="1:5" outlineLevel="2" x14ac:dyDescent="0.25">
      <c r="A86" s="64">
        <v>43550</v>
      </c>
      <c r="B86" s="18" t="str">
        <f>VLOOKUP(C86,akun,2,FALSE)</f>
        <v>Peralatan Kantor</v>
      </c>
      <c r="C86" s="19">
        <v>122</v>
      </c>
      <c r="D86" s="20">
        <v>300</v>
      </c>
      <c r="E86" s="21" t="s">
        <v>34</v>
      </c>
    </row>
    <row r="87" spans="1:5" outlineLevel="2" x14ac:dyDescent="0.25">
      <c r="A87" s="65">
        <v>43525</v>
      </c>
      <c r="B87" s="10" t="str">
        <f>VLOOKUP(C87,akun,2,FALSE)</f>
        <v>Peralatan Kantor</v>
      </c>
      <c r="C87" s="11">
        <v>122</v>
      </c>
      <c r="D87" s="12">
        <v>3260</v>
      </c>
      <c r="E87" s="13" t="s">
        <v>36</v>
      </c>
    </row>
    <row r="88" spans="1:5" outlineLevel="1" x14ac:dyDescent="0.25">
      <c r="A88" s="10"/>
      <c r="B88" s="24" t="s">
        <v>43</v>
      </c>
      <c r="C88" s="11"/>
      <c r="D88" s="12">
        <f>SUBTOTAL(9,D86:D87)</f>
        <v>3560</v>
      </c>
      <c r="E88" s="13">
        <f>SUBTOTAL(9,E86:E87)</f>
        <v>0</v>
      </c>
    </row>
    <row r="89" spans="1:5" outlineLevel="2" x14ac:dyDescent="0.25">
      <c r="A89" s="65">
        <v>43525</v>
      </c>
      <c r="B89" s="10" t="str">
        <f>VLOOKUP(C89,akun,2,FALSE)</f>
        <v>Gedung</v>
      </c>
      <c r="C89" s="11">
        <v>123</v>
      </c>
      <c r="D89" s="12">
        <v>20000</v>
      </c>
      <c r="E89" s="13" t="s">
        <v>36</v>
      </c>
    </row>
    <row r="90" spans="1:5" outlineLevel="1" x14ac:dyDescent="0.25">
      <c r="A90" s="10"/>
      <c r="B90" s="24" t="s">
        <v>44</v>
      </c>
      <c r="C90" s="11"/>
      <c r="D90" s="12">
        <f>SUBTOTAL(9,D89:D89)</f>
        <v>20000</v>
      </c>
      <c r="E90" s="13">
        <f>SUBTOTAL(9,E89:E89)</f>
        <v>0</v>
      </c>
    </row>
    <row r="91" spans="1:5" outlineLevel="2" x14ac:dyDescent="0.25">
      <c r="A91" s="65">
        <v>43525</v>
      </c>
      <c r="B91" s="10" t="str">
        <f>VLOOKUP(C91,akun,2,FALSE)</f>
        <v>Tanah</v>
      </c>
      <c r="C91" s="11">
        <v>124</v>
      </c>
      <c r="D91" s="12">
        <v>30000</v>
      </c>
      <c r="E91" s="13" t="s">
        <v>36</v>
      </c>
    </row>
    <row r="92" spans="1:5" outlineLevel="1" x14ac:dyDescent="0.25">
      <c r="A92" s="10"/>
      <c r="B92" s="24" t="s">
        <v>45</v>
      </c>
      <c r="C92" s="11"/>
      <c r="D92" s="12">
        <f>SUBTOTAL(9,D91:D91)</f>
        <v>30000</v>
      </c>
      <c r="E92" s="13">
        <f>SUBTOTAL(9,E91:E91)</f>
        <v>0</v>
      </c>
    </row>
    <row r="93" spans="1:5" outlineLevel="2" x14ac:dyDescent="0.25">
      <c r="A93" s="64">
        <v>43525</v>
      </c>
      <c r="B93" s="18" t="str">
        <f t="shared" ref="B93:B100" si="3">VLOOKUP(C93,akun,2,FALSE)</f>
        <v>Utang Usaha</v>
      </c>
      <c r="C93" s="19">
        <v>211</v>
      </c>
      <c r="D93" s="20" t="s">
        <v>34</v>
      </c>
      <c r="E93" s="21">
        <v>1275</v>
      </c>
    </row>
    <row r="94" spans="1:5" outlineLevel="2" x14ac:dyDescent="0.25">
      <c r="A94" s="64">
        <v>43529</v>
      </c>
      <c r="B94" s="18" t="str">
        <f t="shared" si="3"/>
        <v>Utang Usaha</v>
      </c>
      <c r="C94" s="19">
        <v>211</v>
      </c>
      <c r="D94" s="20">
        <v>1000</v>
      </c>
      <c r="E94" s="21" t="s">
        <v>34</v>
      </c>
    </row>
    <row r="95" spans="1:5" outlineLevel="2" x14ac:dyDescent="0.25">
      <c r="A95" s="64">
        <v>43530</v>
      </c>
      <c r="B95" s="18" t="str">
        <f t="shared" si="3"/>
        <v>Utang Usaha</v>
      </c>
      <c r="C95" s="19">
        <v>211</v>
      </c>
      <c r="D95" s="20">
        <v>3000</v>
      </c>
      <c r="E95" s="21" t="s">
        <v>34</v>
      </c>
    </row>
    <row r="96" spans="1:5" outlineLevel="2" x14ac:dyDescent="0.25">
      <c r="A96" s="64">
        <v>43532</v>
      </c>
      <c r="B96" s="18" t="str">
        <f t="shared" si="3"/>
        <v>Utang Usaha</v>
      </c>
      <c r="C96" s="19">
        <v>211</v>
      </c>
      <c r="D96" s="20">
        <v>3000</v>
      </c>
      <c r="E96" s="21" t="s">
        <v>34</v>
      </c>
    </row>
    <row r="97" spans="1:5" outlineLevel="2" x14ac:dyDescent="0.25">
      <c r="A97" s="64">
        <v>43543</v>
      </c>
      <c r="B97" s="18" t="str">
        <f t="shared" si="3"/>
        <v>Utang Usaha</v>
      </c>
      <c r="C97" s="19">
        <v>211</v>
      </c>
      <c r="D97" s="20">
        <v>1000</v>
      </c>
      <c r="E97" s="21" t="s">
        <v>34</v>
      </c>
    </row>
    <row r="98" spans="1:5" outlineLevel="2" x14ac:dyDescent="0.25">
      <c r="A98" s="64">
        <v>43548</v>
      </c>
      <c r="B98" s="18" t="str">
        <f t="shared" si="3"/>
        <v>Utang Usaha</v>
      </c>
      <c r="C98" s="19">
        <v>211</v>
      </c>
      <c r="D98" s="20">
        <v>2000</v>
      </c>
      <c r="E98" s="21" t="s">
        <v>34</v>
      </c>
    </row>
    <row r="99" spans="1:5" outlineLevel="2" x14ac:dyDescent="0.25">
      <c r="A99" s="64">
        <v>43549</v>
      </c>
      <c r="B99" s="18" t="str">
        <f t="shared" si="3"/>
        <v>Utang Usaha</v>
      </c>
      <c r="C99" s="19">
        <v>211</v>
      </c>
      <c r="D99" s="20" t="s">
        <v>34</v>
      </c>
      <c r="E99" s="21">
        <v>10750</v>
      </c>
    </row>
    <row r="100" spans="1:5" outlineLevel="2" x14ac:dyDescent="0.25">
      <c r="A100" s="65">
        <v>43525</v>
      </c>
      <c r="B100" s="10" t="str">
        <f t="shared" si="3"/>
        <v>Utang Usaha</v>
      </c>
      <c r="C100" s="11">
        <v>211</v>
      </c>
      <c r="D100" s="12" t="s">
        <v>36</v>
      </c>
      <c r="E100" s="13">
        <v>28500</v>
      </c>
    </row>
    <row r="101" spans="1:5" outlineLevel="1" x14ac:dyDescent="0.25">
      <c r="A101" s="10"/>
      <c r="B101" s="24" t="s">
        <v>46</v>
      </c>
      <c r="C101" s="11"/>
      <c r="D101" s="12">
        <f>SUBTOTAL(9,D93:D100)</f>
        <v>10000</v>
      </c>
      <c r="E101" s="13">
        <f>SUBTOTAL(9,E93:E100)</f>
        <v>40525</v>
      </c>
    </row>
    <row r="102" spans="1:5" outlineLevel="2" x14ac:dyDescent="0.25">
      <c r="A102" s="64">
        <v>43525</v>
      </c>
      <c r="B102" s="18" t="str">
        <f>VLOOKUP(C102,akun,2,FALSE)</f>
        <v>Hutang Gaji</v>
      </c>
      <c r="C102" s="19">
        <v>212</v>
      </c>
      <c r="D102" s="20">
        <v>2000</v>
      </c>
      <c r="E102" s="21" t="s">
        <v>34</v>
      </c>
    </row>
    <row r="103" spans="1:5" outlineLevel="2" x14ac:dyDescent="0.25">
      <c r="A103" s="65">
        <v>43525</v>
      </c>
      <c r="B103" s="10" t="str">
        <f>VLOOKUP(C103,akun,2,FALSE)</f>
        <v>Hutang Gaji</v>
      </c>
      <c r="C103" s="11">
        <v>212</v>
      </c>
      <c r="D103" s="12" t="s">
        <v>36</v>
      </c>
      <c r="E103" s="13">
        <v>2000</v>
      </c>
    </row>
    <row r="104" spans="1:5" outlineLevel="1" x14ac:dyDescent="0.25">
      <c r="A104" s="10"/>
      <c r="B104" s="24" t="s">
        <v>47</v>
      </c>
      <c r="C104" s="11"/>
      <c r="D104" s="12">
        <f>SUBTOTAL(9,D102:D103)</f>
        <v>2000</v>
      </c>
      <c r="E104" s="13">
        <f>SUBTOTAL(9,E102:E103)</f>
        <v>2000</v>
      </c>
    </row>
    <row r="105" spans="1:5" outlineLevel="2" x14ac:dyDescent="0.25">
      <c r="A105" s="65">
        <v>43525</v>
      </c>
      <c r="B105" s="10" t="str">
        <f>VLOOKUP(C105,akun,2,FALSE)</f>
        <v>Modal Tn Joko</v>
      </c>
      <c r="C105" s="11">
        <v>311</v>
      </c>
      <c r="D105" s="12" t="s">
        <v>36</v>
      </c>
      <c r="E105" s="13">
        <v>85670</v>
      </c>
    </row>
    <row r="106" spans="1:5" outlineLevel="1" x14ac:dyDescent="0.25">
      <c r="A106" s="10"/>
      <c r="B106" s="24" t="s">
        <v>59</v>
      </c>
      <c r="C106" s="11"/>
      <c r="D106" s="12">
        <f>SUBTOTAL(9,D105:D105)</f>
        <v>0</v>
      </c>
      <c r="E106" s="13">
        <f>SUBTOTAL(9,E105:E105)</f>
        <v>85670</v>
      </c>
    </row>
    <row r="107" spans="1:5" outlineLevel="2" x14ac:dyDescent="0.25">
      <c r="A107" s="64">
        <v>43539</v>
      </c>
      <c r="B107" s="18" t="str">
        <f>VLOOKUP(C107,akun,2,FALSE)</f>
        <v>Prive</v>
      </c>
      <c r="C107" s="19">
        <v>312</v>
      </c>
      <c r="D107" s="20">
        <v>1000</v>
      </c>
      <c r="E107" s="21" t="s">
        <v>34</v>
      </c>
    </row>
    <row r="108" spans="1:5" outlineLevel="2" x14ac:dyDescent="0.25">
      <c r="A108" s="64">
        <v>43544</v>
      </c>
      <c r="B108" s="18" t="str">
        <f>VLOOKUP(C108,akun,2,FALSE)</f>
        <v>Prive</v>
      </c>
      <c r="C108" s="19">
        <v>312</v>
      </c>
      <c r="D108" s="20">
        <v>500</v>
      </c>
      <c r="E108" s="21" t="s">
        <v>34</v>
      </c>
    </row>
    <row r="109" spans="1:5" outlineLevel="2" x14ac:dyDescent="0.25">
      <c r="A109" s="64">
        <v>43552</v>
      </c>
      <c r="B109" s="18" t="str">
        <f>VLOOKUP(C109,akun,2,FALSE)</f>
        <v>Prive</v>
      </c>
      <c r="C109" s="19">
        <v>312</v>
      </c>
      <c r="D109" s="20">
        <v>500</v>
      </c>
      <c r="E109" s="21" t="s">
        <v>34</v>
      </c>
    </row>
    <row r="110" spans="1:5" outlineLevel="1" x14ac:dyDescent="0.25">
      <c r="A110" s="18"/>
      <c r="B110" s="25" t="s">
        <v>48</v>
      </c>
      <c r="C110" s="19"/>
      <c r="D110" s="20">
        <f>SUBTOTAL(9,D107:D109)</f>
        <v>2000</v>
      </c>
      <c r="E110" s="21">
        <f>SUBTOTAL(9,E107:E109)</f>
        <v>0</v>
      </c>
    </row>
    <row r="111" spans="1:5" outlineLevel="2" x14ac:dyDescent="0.25">
      <c r="A111" s="64">
        <v>43525</v>
      </c>
      <c r="B111" s="18" t="str">
        <f t="shared" ref="B111:B146" si="4">VLOOKUP(C111,akun,2,FALSE)</f>
        <v>Pendapatan Bengkel</v>
      </c>
      <c r="C111" s="19">
        <v>411</v>
      </c>
      <c r="D111" s="20" t="s">
        <v>34</v>
      </c>
      <c r="E111" s="21">
        <v>80</v>
      </c>
    </row>
    <row r="112" spans="1:5" outlineLevel="2" x14ac:dyDescent="0.25">
      <c r="A112" s="64">
        <v>43525</v>
      </c>
      <c r="B112" s="18" t="str">
        <f t="shared" si="4"/>
        <v>Pendapatan Bengkel</v>
      </c>
      <c r="C112" s="19">
        <v>411</v>
      </c>
      <c r="D112" s="20"/>
      <c r="E112" s="21">
        <v>120</v>
      </c>
    </row>
    <row r="113" spans="1:5" outlineLevel="2" x14ac:dyDescent="0.25">
      <c r="A113" s="64">
        <v>43525</v>
      </c>
      <c r="B113" s="18" t="str">
        <f t="shared" si="4"/>
        <v>Pendapatan Bengkel</v>
      </c>
      <c r="C113" s="19">
        <v>411</v>
      </c>
      <c r="D113" s="20" t="s">
        <v>34</v>
      </c>
      <c r="E113" s="21">
        <v>35</v>
      </c>
    </row>
    <row r="114" spans="1:5" outlineLevel="2" x14ac:dyDescent="0.25">
      <c r="A114" s="64">
        <v>43525</v>
      </c>
      <c r="B114" s="18" t="str">
        <f t="shared" si="4"/>
        <v>Pendapatan Bengkel</v>
      </c>
      <c r="C114" s="19">
        <v>411</v>
      </c>
      <c r="D114" s="20" t="s">
        <v>34</v>
      </c>
      <c r="E114" s="21">
        <v>180</v>
      </c>
    </row>
    <row r="115" spans="1:5" outlineLevel="2" x14ac:dyDescent="0.25">
      <c r="A115" s="64">
        <v>43527</v>
      </c>
      <c r="B115" s="18" t="str">
        <f t="shared" si="4"/>
        <v>Pendapatan Bengkel</v>
      </c>
      <c r="C115" s="19">
        <v>411</v>
      </c>
      <c r="D115" s="20" t="s">
        <v>34</v>
      </c>
      <c r="E115" s="21">
        <v>100</v>
      </c>
    </row>
    <row r="116" spans="1:5" outlineLevel="2" x14ac:dyDescent="0.25">
      <c r="A116" s="64">
        <v>43528</v>
      </c>
      <c r="B116" s="18" t="str">
        <f t="shared" si="4"/>
        <v>Pendapatan Bengkel</v>
      </c>
      <c r="C116" s="19">
        <v>411</v>
      </c>
      <c r="D116" s="20" t="s">
        <v>34</v>
      </c>
      <c r="E116" s="21">
        <v>2000</v>
      </c>
    </row>
    <row r="117" spans="1:5" outlineLevel="2" x14ac:dyDescent="0.25">
      <c r="A117" s="64">
        <v>43528</v>
      </c>
      <c r="B117" s="18" t="str">
        <f t="shared" si="4"/>
        <v>Pendapatan Bengkel</v>
      </c>
      <c r="C117" s="19">
        <v>411</v>
      </c>
      <c r="D117" s="20" t="s">
        <v>34</v>
      </c>
      <c r="E117" s="21">
        <v>5000</v>
      </c>
    </row>
    <row r="118" spans="1:5" outlineLevel="2" x14ac:dyDescent="0.25">
      <c r="A118" s="64">
        <v>43529</v>
      </c>
      <c r="B118" s="18" t="str">
        <f t="shared" si="4"/>
        <v>Pendapatan Bengkel</v>
      </c>
      <c r="C118" s="19">
        <v>411</v>
      </c>
      <c r="D118" s="20" t="s">
        <v>34</v>
      </c>
      <c r="E118" s="21">
        <v>180</v>
      </c>
    </row>
    <row r="119" spans="1:5" outlineLevel="2" x14ac:dyDescent="0.25">
      <c r="A119" s="64">
        <v>43530</v>
      </c>
      <c r="B119" s="18" t="str">
        <f t="shared" si="4"/>
        <v>Pendapatan Bengkel</v>
      </c>
      <c r="C119" s="19">
        <v>411</v>
      </c>
      <c r="D119" s="20" t="s">
        <v>34</v>
      </c>
      <c r="E119" s="21">
        <v>180</v>
      </c>
    </row>
    <row r="120" spans="1:5" outlineLevel="2" x14ac:dyDescent="0.25">
      <c r="A120" s="64">
        <v>43530</v>
      </c>
      <c r="B120" s="18" t="str">
        <f t="shared" si="4"/>
        <v>Pendapatan Bengkel</v>
      </c>
      <c r="C120" s="19">
        <v>411</v>
      </c>
      <c r="D120" s="20" t="s">
        <v>34</v>
      </c>
      <c r="E120" s="21">
        <v>800</v>
      </c>
    </row>
    <row r="121" spans="1:5" outlineLevel="2" x14ac:dyDescent="0.25">
      <c r="A121" s="64">
        <v>43531</v>
      </c>
      <c r="B121" s="18" t="str">
        <f t="shared" si="4"/>
        <v>Pendapatan Bengkel</v>
      </c>
      <c r="C121" s="19">
        <v>411</v>
      </c>
      <c r="D121" s="20" t="s">
        <v>34</v>
      </c>
      <c r="E121" s="21">
        <v>300</v>
      </c>
    </row>
    <row r="122" spans="1:5" outlineLevel="2" x14ac:dyDescent="0.25">
      <c r="A122" s="64">
        <v>43531</v>
      </c>
      <c r="B122" s="18" t="str">
        <f t="shared" si="4"/>
        <v>Pendapatan Bengkel</v>
      </c>
      <c r="C122" s="19">
        <v>411</v>
      </c>
      <c r="D122" s="20" t="s">
        <v>34</v>
      </c>
      <c r="E122" s="21">
        <v>325</v>
      </c>
    </row>
    <row r="123" spans="1:5" outlineLevel="2" x14ac:dyDescent="0.25">
      <c r="A123" s="64">
        <v>43532</v>
      </c>
      <c r="B123" s="18" t="str">
        <f t="shared" si="4"/>
        <v>Pendapatan Bengkel</v>
      </c>
      <c r="C123" s="19">
        <v>411</v>
      </c>
      <c r="D123" s="20"/>
      <c r="E123" s="21">
        <v>150</v>
      </c>
    </row>
    <row r="124" spans="1:5" outlineLevel="2" x14ac:dyDescent="0.25">
      <c r="A124" s="64">
        <v>43532</v>
      </c>
      <c r="B124" s="18" t="str">
        <f t="shared" si="4"/>
        <v>Pendapatan Bengkel</v>
      </c>
      <c r="C124" s="19">
        <v>411</v>
      </c>
      <c r="D124" s="20" t="s">
        <v>34</v>
      </c>
      <c r="E124" s="21">
        <v>700</v>
      </c>
    </row>
    <row r="125" spans="1:5" outlineLevel="2" x14ac:dyDescent="0.25">
      <c r="A125" s="64">
        <v>43534</v>
      </c>
      <c r="B125" s="18" t="str">
        <f t="shared" si="4"/>
        <v>Pendapatan Bengkel</v>
      </c>
      <c r="C125" s="19">
        <v>411</v>
      </c>
      <c r="D125" s="20" t="s">
        <v>34</v>
      </c>
      <c r="E125" s="21">
        <v>130</v>
      </c>
    </row>
    <row r="126" spans="1:5" outlineLevel="2" x14ac:dyDescent="0.25">
      <c r="A126" s="64">
        <v>43535</v>
      </c>
      <c r="B126" s="18" t="str">
        <f t="shared" si="4"/>
        <v>Pendapatan Bengkel</v>
      </c>
      <c r="C126" s="19">
        <v>411</v>
      </c>
      <c r="D126" s="20" t="s">
        <v>34</v>
      </c>
      <c r="E126" s="21">
        <v>400</v>
      </c>
    </row>
    <row r="127" spans="1:5" outlineLevel="2" x14ac:dyDescent="0.25">
      <c r="A127" s="64">
        <v>43536</v>
      </c>
      <c r="B127" s="18" t="str">
        <f t="shared" si="4"/>
        <v>Pendapatan Bengkel</v>
      </c>
      <c r="C127" s="19">
        <v>411</v>
      </c>
      <c r="D127" s="20" t="s">
        <v>34</v>
      </c>
      <c r="E127" s="21">
        <v>800</v>
      </c>
    </row>
    <row r="128" spans="1:5" outlineLevel="2" x14ac:dyDescent="0.25">
      <c r="A128" s="64">
        <v>43537</v>
      </c>
      <c r="B128" s="18" t="str">
        <f t="shared" si="4"/>
        <v>Pendapatan Bengkel</v>
      </c>
      <c r="C128" s="19">
        <v>411</v>
      </c>
      <c r="D128" s="20" t="s">
        <v>34</v>
      </c>
      <c r="E128" s="21">
        <v>500</v>
      </c>
    </row>
    <row r="129" spans="1:5" outlineLevel="2" x14ac:dyDescent="0.25">
      <c r="A129" s="64">
        <v>43538</v>
      </c>
      <c r="B129" s="18" t="str">
        <f t="shared" si="4"/>
        <v>Pendapatan Bengkel</v>
      </c>
      <c r="C129" s="19">
        <v>411</v>
      </c>
      <c r="D129" s="20" t="s">
        <v>34</v>
      </c>
      <c r="E129" s="21">
        <v>80</v>
      </c>
    </row>
    <row r="130" spans="1:5" outlineLevel="2" x14ac:dyDescent="0.25">
      <c r="A130" s="64">
        <v>43539</v>
      </c>
      <c r="B130" s="18" t="str">
        <f t="shared" si="4"/>
        <v>Pendapatan Bengkel</v>
      </c>
      <c r="C130" s="19">
        <v>411</v>
      </c>
      <c r="D130" s="20" t="s">
        <v>34</v>
      </c>
      <c r="E130" s="21">
        <v>200</v>
      </c>
    </row>
    <row r="131" spans="1:5" outlineLevel="2" x14ac:dyDescent="0.25">
      <c r="A131" s="64">
        <v>43542</v>
      </c>
      <c r="B131" s="18" t="str">
        <f t="shared" si="4"/>
        <v>Pendapatan Bengkel</v>
      </c>
      <c r="C131" s="19">
        <v>411</v>
      </c>
      <c r="D131" s="20" t="s">
        <v>34</v>
      </c>
      <c r="E131" s="21">
        <v>275</v>
      </c>
    </row>
    <row r="132" spans="1:5" outlineLevel="2" x14ac:dyDescent="0.25">
      <c r="A132" s="64">
        <v>43544</v>
      </c>
      <c r="B132" s="18" t="str">
        <f t="shared" si="4"/>
        <v>Pendapatan Bengkel</v>
      </c>
      <c r="C132" s="19">
        <v>411</v>
      </c>
      <c r="D132" s="20" t="s">
        <v>34</v>
      </c>
      <c r="E132" s="21">
        <v>400</v>
      </c>
    </row>
    <row r="133" spans="1:5" outlineLevel="2" x14ac:dyDescent="0.25">
      <c r="A133" s="64">
        <v>43544</v>
      </c>
      <c r="B133" s="18" t="str">
        <f t="shared" si="4"/>
        <v>Pendapatan Bengkel</v>
      </c>
      <c r="C133" s="19">
        <v>411</v>
      </c>
      <c r="D133" s="20" t="s">
        <v>34</v>
      </c>
      <c r="E133" s="21">
        <v>1600</v>
      </c>
    </row>
    <row r="134" spans="1:5" outlineLevel="2" x14ac:dyDescent="0.25">
      <c r="A134" s="64">
        <v>43546</v>
      </c>
      <c r="B134" s="18" t="str">
        <f t="shared" si="4"/>
        <v>Pendapatan Bengkel</v>
      </c>
      <c r="C134" s="19">
        <v>411</v>
      </c>
      <c r="D134" s="20" t="s">
        <v>34</v>
      </c>
      <c r="E134" s="21">
        <v>600</v>
      </c>
    </row>
    <row r="135" spans="1:5" outlineLevel="2" x14ac:dyDescent="0.25">
      <c r="A135" s="64">
        <v>43546</v>
      </c>
      <c r="B135" s="18" t="str">
        <f t="shared" si="4"/>
        <v>Pendapatan Bengkel</v>
      </c>
      <c r="C135" s="19">
        <v>411</v>
      </c>
      <c r="D135" s="20" t="s">
        <v>34</v>
      </c>
      <c r="E135" s="21">
        <v>1300</v>
      </c>
    </row>
    <row r="136" spans="1:5" outlineLevel="2" x14ac:dyDescent="0.25">
      <c r="A136" s="64">
        <v>43548</v>
      </c>
      <c r="B136" s="18" t="str">
        <f t="shared" si="4"/>
        <v>Pendapatan Bengkel</v>
      </c>
      <c r="C136" s="19">
        <v>411</v>
      </c>
      <c r="D136" s="20" t="s">
        <v>34</v>
      </c>
      <c r="E136" s="21">
        <v>120</v>
      </c>
    </row>
    <row r="137" spans="1:5" outlineLevel="2" x14ac:dyDescent="0.25">
      <c r="A137" s="64">
        <v>43549</v>
      </c>
      <c r="B137" s="18" t="str">
        <f t="shared" si="4"/>
        <v>Pendapatan Bengkel</v>
      </c>
      <c r="C137" s="19">
        <v>411</v>
      </c>
      <c r="D137" s="20" t="s">
        <v>34</v>
      </c>
      <c r="E137" s="21">
        <v>195</v>
      </c>
    </row>
    <row r="138" spans="1:5" outlineLevel="2" x14ac:dyDescent="0.25">
      <c r="A138" s="64">
        <v>43550</v>
      </c>
      <c r="B138" s="18" t="str">
        <f t="shared" si="4"/>
        <v>Pendapatan Bengkel</v>
      </c>
      <c r="C138" s="19">
        <v>411</v>
      </c>
      <c r="D138" s="20" t="s">
        <v>34</v>
      </c>
      <c r="E138" s="21">
        <v>2600</v>
      </c>
    </row>
    <row r="139" spans="1:5" outlineLevel="2" x14ac:dyDescent="0.25">
      <c r="A139" s="64">
        <v>43551</v>
      </c>
      <c r="B139" s="18" t="str">
        <f t="shared" si="4"/>
        <v>Pendapatan Bengkel</v>
      </c>
      <c r="C139" s="19">
        <v>411</v>
      </c>
      <c r="D139" s="20" t="s">
        <v>34</v>
      </c>
      <c r="E139" s="21">
        <v>180</v>
      </c>
    </row>
    <row r="140" spans="1:5" outlineLevel="2" x14ac:dyDescent="0.25">
      <c r="A140" s="64">
        <v>43551</v>
      </c>
      <c r="B140" s="18" t="str">
        <f t="shared" si="4"/>
        <v>Pendapatan Bengkel</v>
      </c>
      <c r="C140" s="19">
        <v>411</v>
      </c>
      <c r="D140" s="20" t="s">
        <v>34</v>
      </c>
      <c r="E140" s="21">
        <v>300</v>
      </c>
    </row>
    <row r="141" spans="1:5" outlineLevel="2" x14ac:dyDescent="0.25">
      <c r="A141" s="64">
        <v>43551</v>
      </c>
      <c r="B141" s="18" t="str">
        <f t="shared" si="4"/>
        <v>Pendapatan Bengkel</v>
      </c>
      <c r="C141" s="19">
        <v>411</v>
      </c>
      <c r="D141" s="20" t="s">
        <v>34</v>
      </c>
      <c r="E141" s="21">
        <v>60</v>
      </c>
    </row>
    <row r="142" spans="1:5" outlineLevel="2" x14ac:dyDescent="0.25">
      <c r="A142" s="64">
        <v>43552</v>
      </c>
      <c r="B142" s="18" t="str">
        <f t="shared" si="4"/>
        <v>Pendapatan Bengkel</v>
      </c>
      <c r="C142" s="19">
        <v>411</v>
      </c>
      <c r="D142" s="20" t="s">
        <v>34</v>
      </c>
      <c r="E142" s="21">
        <v>1600</v>
      </c>
    </row>
    <row r="143" spans="1:5" outlineLevel="2" x14ac:dyDescent="0.25">
      <c r="A143" s="64">
        <v>43553</v>
      </c>
      <c r="B143" s="18" t="str">
        <f t="shared" si="4"/>
        <v>Pendapatan Bengkel</v>
      </c>
      <c r="C143" s="19">
        <v>411</v>
      </c>
      <c r="D143" s="20" t="s">
        <v>34</v>
      </c>
      <c r="E143" s="21">
        <v>85</v>
      </c>
    </row>
    <row r="144" spans="1:5" outlineLevel="2" x14ac:dyDescent="0.25">
      <c r="A144" s="64">
        <v>43553</v>
      </c>
      <c r="B144" s="18" t="str">
        <f t="shared" si="4"/>
        <v>Pendapatan Bengkel</v>
      </c>
      <c r="C144" s="19">
        <v>411</v>
      </c>
      <c r="D144" s="20" t="s">
        <v>34</v>
      </c>
      <c r="E144" s="21">
        <v>400</v>
      </c>
    </row>
    <row r="145" spans="1:5" outlineLevel="2" x14ac:dyDescent="0.25">
      <c r="A145" s="64">
        <v>43553</v>
      </c>
      <c r="B145" s="18" t="str">
        <f t="shared" si="4"/>
        <v>Pendapatan Bengkel</v>
      </c>
      <c r="C145" s="19">
        <v>411</v>
      </c>
      <c r="D145" s="20" t="s">
        <v>34</v>
      </c>
      <c r="E145" s="21">
        <v>120</v>
      </c>
    </row>
    <row r="146" spans="1:5" outlineLevel="2" x14ac:dyDescent="0.25">
      <c r="A146" s="64">
        <v>43555</v>
      </c>
      <c r="B146" s="18" t="str">
        <f t="shared" si="4"/>
        <v>Pendapatan Bengkel</v>
      </c>
      <c r="C146" s="19">
        <v>411</v>
      </c>
      <c r="D146" s="20" t="s">
        <v>34</v>
      </c>
      <c r="E146" s="21">
        <v>1800</v>
      </c>
    </row>
    <row r="147" spans="1:5" outlineLevel="1" x14ac:dyDescent="0.25">
      <c r="A147" s="18"/>
      <c r="B147" s="25" t="s">
        <v>49</v>
      </c>
      <c r="C147" s="19"/>
      <c r="D147" s="20">
        <f>SUBTOTAL(9,D111:D146)</f>
        <v>0</v>
      </c>
      <c r="E147" s="21">
        <f>SUBTOTAL(9,E111:E146)</f>
        <v>23895</v>
      </c>
    </row>
    <row r="148" spans="1:5" outlineLevel="2" x14ac:dyDescent="0.25">
      <c r="A148" s="64">
        <v>43541</v>
      </c>
      <c r="B148" s="18" t="str">
        <f>VLOOKUP(C148,akun,2,FALSE)</f>
        <v>Beban Utilitas</v>
      </c>
      <c r="C148" s="19">
        <v>517</v>
      </c>
      <c r="D148" s="20">
        <v>255</v>
      </c>
      <c r="E148" s="21" t="s">
        <v>34</v>
      </c>
    </row>
    <row r="149" spans="1:5" outlineLevel="2" x14ac:dyDescent="0.25">
      <c r="A149" s="64">
        <v>43542</v>
      </c>
      <c r="B149" s="18" t="str">
        <f>VLOOKUP(C149,akun,2,FALSE)</f>
        <v>Beban Utilitas</v>
      </c>
      <c r="C149" s="19">
        <v>517</v>
      </c>
      <c r="D149" s="20">
        <v>95</v>
      </c>
      <c r="E149" s="21" t="s">
        <v>34</v>
      </c>
    </row>
    <row r="150" spans="1:5" outlineLevel="2" x14ac:dyDescent="0.25">
      <c r="A150" s="64">
        <v>43542</v>
      </c>
      <c r="B150" s="18" t="str">
        <f>VLOOKUP(C150,akun,2,FALSE)</f>
        <v>Beban Utilitas</v>
      </c>
      <c r="C150" s="19">
        <v>517</v>
      </c>
      <c r="D150" s="20">
        <v>155</v>
      </c>
      <c r="E150" s="21" t="s">
        <v>34</v>
      </c>
    </row>
    <row r="151" spans="1:5" outlineLevel="1" x14ac:dyDescent="0.25">
      <c r="A151" s="18"/>
      <c r="B151" s="25" t="s">
        <v>50</v>
      </c>
      <c r="C151" s="19"/>
      <c r="D151" s="20">
        <f>SUBTOTAL(9,D148:D150)</f>
        <v>505</v>
      </c>
      <c r="E151" s="21">
        <f>SUBTOTAL(9,E148:E150)</f>
        <v>0</v>
      </c>
    </row>
    <row r="152" spans="1:5" outlineLevel="2" x14ac:dyDescent="0.25">
      <c r="A152" s="65">
        <v>43525</v>
      </c>
      <c r="B152" s="10" t="str">
        <f>VLOOKUP(C152,akun,2,FALSE)</f>
        <v>Akum. Peny. Peralatan Bengkel</v>
      </c>
      <c r="C152" s="11">
        <v>1211</v>
      </c>
      <c r="D152" s="12" t="s">
        <v>36</v>
      </c>
      <c r="E152" s="13">
        <v>1390</v>
      </c>
    </row>
    <row r="153" spans="1:5" outlineLevel="1" x14ac:dyDescent="0.25">
      <c r="A153" s="10"/>
      <c r="B153" s="24" t="s">
        <v>51</v>
      </c>
      <c r="C153" s="11"/>
      <c r="D153" s="12">
        <f>SUBTOTAL(9,D152:D152)</f>
        <v>0</v>
      </c>
      <c r="E153" s="13">
        <f>SUBTOTAL(9,E152:E152)</f>
        <v>1390</v>
      </c>
    </row>
    <row r="154" spans="1:5" outlineLevel="2" x14ac:dyDescent="0.25">
      <c r="A154" s="65">
        <v>43525</v>
      </c>
      <c r="B154" s="10" t="str">
        <f>VLOOKUP(C154,akun,2,FALSE)</f>
        <v>Akum. Peny. Peralatan Kantor</v>
      </c>
      <c r="C154" s="11">
        <v>1221</v>
      </c>
      <c r="D154" s="12" t="s">
        <v>36</v>
      </c>
      <c r="E154" s="13">
        <v>500</v>
      </c>
    </row>
    <row r="155" spans="1:5" outlineLevel="1" x14ac:dyDescent="0.25">
      <c r="A155" s="10"/>
      <c r="B155" s="24" t="s">
        <v>52</v>
      </c>
      <c r="C155" s="11"/>
      <c r="D155" s="12">
        <f>SUBTOTAL(9,D154:D154)</f>
        <v>0</v>
      </c>
      <c r="E155" s="13">
        <f>SUBTOTAL(9,E154:E154)</f>
        <v>500</v>
      </c>
    </row>
    <row r="156" spans="1:5" outlineLevel="2" x14ac:dyDescent="0.25">
      <c r="A156" s="65">
        <v>43525</v>
      </c>
      <c r="B156" s="10" t="str">
        <f>VLOOKUP(C156,akun,2,FALSE)</f>
        <v>Akum. Peny. Gedung</v>
      </c>
      <c r="C156" s="11">
        <v>1231</v>
      </c>
      <c r="D156" s="12" t="s">
        <v>36</v>
      </c>
      <c r="E156" s="13">
        <v>1000</v>
      </c>
    </row>
    <row r="157" spans="1:5" outlineLevel="1" x14ac:dyDescent="0.25">
      <c r="A157" s="10"/>
      <c r="B157" s="24" t="s">
        <v>53</v>
      </c>
      <c r="C157" s="11"/>
      <c r="D157" s="12">
        <f>SUBTOTAL(9,D156:D156)</f>
        <v>0</v>
      </c>
      <c r="E157" s="13">
        <f>SUBTOTAL(9,E156:E156)</f>
        <v>1000</v>
      </c>
    </row>
    <row r="158" spans="1:5" x14ac:dyDescent="0.25">
      <c r="A158" s="10"/>
      <c r="B158" s="24" t="s">
        <v>54</v>
      </c>
      <c r="C158" s="11"/>
      <c r="D158" s="12">
        <f>SUBTOTAL(9,D7:D156)</f>
        <v>175085</v>
      </c>
      <c r="E158" s="13">
        <f>SUBTOTAL(9,E7:E156)</f>
        <v>175085</v>
      </c>
    </row>
    <row r="160" spans="1:5" outlineLevel="1" collapsed="1" x14ac:dyDescent="0.25">
      <c r="A160" s="26"/>
      <c r="B160" s="27" t="s">
        <v>0</v>
      </c>
      <c r="C160" s="11"/>
      <c r="D160" s="12">
        <v>41770</v>
      </c>
      <c r="E160" s="12">
        <v>16005</v>
      </c>
    </row>
    <row r="161" spans="1:5" outlineLevel="1" collapsed="1" x14ac:dyDescent="0.25">
      <c r="A161" s="26"/>
      <c r="B161" s="27" t="s">
        <v>1</v>
      </c>
      <c r="C161" s="11"/>
      <c r="D161" s="12">
        <v>6125</v>
      </c>
      <c r="E161" s="12">
        <v>4100</v>
      </c>
    </row>
    <row r="162" spans="1:5" outlineLevel="1" collapsed="1" x14ac:dyDescent="0.25">
      <c r="A162" s="26"/>
      <c r="B162" s="27" t="s">
        <v>7</v>
      </c>
      <c r="C162" s="11"/>
      <c r="D162" s="12">
        <v>1300</v>
      </c>
      <c r="E162" s="12">
        <v>0</v>
      </c>
    </row>
    <row r="163" spans="1:5" outlineLevel="1" collapsed="1" x14ac:dyDescent="0.25">
      <c r="A163" s="26"/>
      <c r="B163" s="27" t="s">
        <v>8</v>
      </c>
      <c r="C163" s="11"/>
      <c r="D163" s="12">
        <v>27725</v>
      </c>
      <c r="E163" s="12">
        <v>0</v>
      </c>
    </row>
    <row r="164" spans="1:5" outlineLevel="1" collapsed="1" x14ac:dyDescent="0.25">
      <c r="A164" s="26"/>
      <c r="B164" s="27" t="s">
        <v>9</v>
      </c>
      <c r="C164" s="11"/>
      <c r="D164" s="12">
        <v>2300</v>
      </c>
      <c r="E164" s="12">
        <v>0</v>
      </c>
    </row>
    <row r="165" spans="1:5" outlineLevel="1" collapsed="1" x14ac:dyDescent="0.25">
      <c r="A165" s="26"/>
      <c r="B165" s="27" t="s">
        <v>10</v>
      </c>
      <c r="C165" s="11"/>
      <c r="D165" s="12">
        <v>27800</v>
      </c>
      <c r="E165" s="12">
        <v>0</v>
      </c>
    </row>
    <row r="166" spans="1:5" outlineLevel="1" collapsed="1" x14ac:dyDescent="0.25">
      <c r="A166" s="26"/>
      <c r="B166" s="27" t="s">
        <v>12</v>
      </c>
      <c r="C166" s="11"/>
      <c r="D166" s="12">
        <v>3560</v>
      </c>
      <c r="E166" s="12">
        <v>0</v>
      </c>
    </row>
    <row r="167" spans="1:5" outlineLevel="1" collapsed="1" x14ac:dyDescent="0.25">
      <c r="A167" s="26"/>
      <c r="B167" s="27" t="s">
        <v>2</v>
      </c>
      <c r="C167" s="11"/>
      <c r="D167" s="12">
        <v>20000</v>
      </c>
      <c r="E167" s="12">
        <v>0</v>
      </c>
    </row>
    <row r="168" spans="1:5" outlineLevel="1" collapsed="1" x14ac:dyDescent="0.25">
      <c r="A168" s="26"/>
      <c r="B168" s="27" t="s">
        <v>3</v>
      </c>
      <c r="C168" s="11"/>
      <c r="D168" s="12">
        <v>30000</v>
      </c>
      <c r="E168" s="12">
        <v>0</v>
      </c>
    </row>
    <row r="169" spans="1:5" outlineLevel="1" collapsed="1" x14ac:dyDescent="0.25">
      <c r="A169" s="26"/>
      <c r="B169" s="27" t="s">
        <v>14</v>
      </c>
      <c r="C169" s="11"/>
      <c r="D169" s="12">
        <v>10000</v>
      </c>
      <c r="E169" s="12">
        <v>40525</v>
      </c>
    </row>
    <row r="170" spans="1:5" outlineLevel="1" collapsed="1" x14ac:dyDescent="0.25">
      <c r="A170" s="26"/>
      <c r="B170" s="27" t="s">
        <v>15</v>
      </c>
      <c r="C170" s="11"/>
      <c r="D170" s="12">
        <v>2000</v>
      </c>
      <c r="E170" s="12">
        <v>2000</v>
      </c>
    </row>
    <row r="171" spans="1:5" outlineLevel="1" collapsed="1" x14ac:dyDescent="0.25">
      <c r="A171" s="26"/>
      <c r="B171" s="27" t="s">
        <v>16</v>
      </c>
      <c r="C171" s="11"/>
      <c r="D171" s="12">
        <v>0</v>
      </c>
      <c r="E171" s="12">
        <v>85670</v>
      </c>
    </row>
    <row r="172" spans="1:5" outlineLevel="1" collapsed="1" x14ac:dyDescent="0.25">
      <c r="A172" s="28"/>
      <c r="B172" s="29" t="s">
        <v>4</v>
      </c>
      <c r="C172" s="19"/>
      <c r="D172" s="20">
        <v>2000</v>
      </c>
      <c r="E172" s="20">
        <v>0</v>
      </c>
    </row>
    <row r="173" spans="1:5" outlineLevel="1" collapsed="1" x14ac:dyDescent="0.25">
      <c r="A173" s="28"/>
      <c r="B173" s="29" t="s">
        <v>17</v>
      </c>
      <c r="C173" s="19"/>
      <c r="D173" s="20">
        <v>0</v>
      </c>
      <c r="E173" s="20">
        <v>23895</v>
      </c>
    </row>
    <row r="174" spans="1:5" outlineLevel="1" collapsed="1" x14ac:dyDescent="0.25">
      <c r="A174" s="28"/>
      <c r="B174" s="29" t="s">
        <v>21</v>
      </c>
      <c r="C174" s="19"/>
      <c r="D174" s="20">
        <v>505</v>
      </c>
      <c r="E174" s="20">
        <v>0</v>
      </c>
    </row>
    <row r="175" spans="1:5" outlineLevel="1" collapsed="1" x14ac:dyDescent="0.25">
      <c r="A175" s="26"/>
      <c r="B175" s="27" t="s">
        <v>11</v>
      </c>
      <c r="C175" s="11"/>
      <c r="D175" s="12">
        <v>0</v>
      </c>
      <c r="E175" s="12">
        <v>1390</v>
      </c>
    </row>
    <row r="176" spans="1:5" outlineLevel="1" collapsed="1" x14ac:dyDescent="0.25">
      <c r="A176" s="26"/>
      <c r="B176" s="27" t="s">
        <v>24</v>
      </c>
      <c r="C176" s="11"/>
      <c r="D176" s="12">
        <v>0</v>
      </c>
      <c r="E176" s="12">
        <v>500</v>
      </c>
    </row>
    <row r="177" spans="1:5" outlineLevel="1" collapsed="1" x14ac:dyDescent="0.25">
      <c r="A177" s="26"/>
      <c r="B177" s="27" t="s">
        <v>13</v>
      </c>
      <c r="C177" s="11"/>
      <c r="D177" s="12">
        <v>0</v>
      </c>
      <c r="E177" s="12">
        <v>1000</v>
      </c>
    </row>
  </sheetData>
  <sortState ref="A7:E139">
    <sortCondition ref="C7:C139"/>
  </sortState>
  <mergeCells count="1">
    <mergeCell ref="A1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I8" sqref="I8"/>
    </sheetView>
  </sheetViews>
  <sheetFormatPr defaultRowHeight="15" x14ac:dyDescent="0.25"/>
  <cols>
    <col min="1" max="1" width="13.28515625" style="1" bestFit="1" customWidth="1"/>
    <col min="2" max="2" width="29.140625" style="1" bestFit="1" customWidth="1"/>
    <col min="3" max="4" width="14" style="5" bestFit="1" customWidth="1"/>
    <col min="5" max="6" width="14" style="1" bestFit="1" customWidth="1"/>
  </cols>
  <sheetData>
    <row r="1" spans="1:6" x14ac:dyDescent="0.25">
      <c r="A1" s="78" t="s">
        <v>133</v>
      </c>
      <c r="B1" s="78"/>
      <c r="C1" s="78"/>
      <c r="D1" s="78"/>
      <c r="E1" s="78"/>
      <c r="F1" s="78"/>
    </row>
    <row r="2" spans="1:6" x14ac:dyDescent="0.25">
      <c r="A2" s="78"/>
      <c r="B2" s="78"/>
      <c r="C2" s="78"/>
      <c r="D2" s="78"/>
      <c r="E2" s="78"/>
      <c r="F2" s="78"/>
    </row>
    <row r="3" spans="1:6" x14ac:dyDescent="0.25">
      <c r="A3" s="78"/>
      <c r="B3" s="78"/>
      <c r="C3" s="78"/>
      <c r="D3" s="78"/>
      <c r="E3" s="78"/>
      <c r="F3" s="78"/>
    </row>
    <row r="4" spans="1:6" x14ac:dyDescent="0.25">
      <c r="A4" s="78"/>
      <c r="B4" s="78"/>
      <c r="C4" s="78"/>
      <c r="D4" s="78"/>
      <c r="E4" s="78"/>
      <c r="F4" s="78"/>
    </row>
    <row r="5" spans="1:6" x14ac:dyDescent="0.25">
      <c r="A5" s="78"/>
      <c r="B5" s="78"/>
      <c r="C5" s="78"/>
      <c r="D5" s="78"/>
      <c r="E5" s="78"/>
      <c r="F5" s="78"/>
    </row>
    <row r="6" spans="1:6" x14ac:dyDescent="0.25">
      <c r="A6" s="79" t="s">
        <v>5</v>
      </c>
      <c r="B6" s="79" t="s">
        <v>6</v>
      </c>
      <c r="C6" s="79" t="s">
        <v>57</v>
      </c>
      <c r="D6" s="79"/>
      <c r="E6" s="79" t="s">
        <v>58</v>
      </c>
      <c r="F6" s="79"/>
    </row>
    <row r="7" spans="1:6" x14ac:dyDescent="0.25">
      <c r="A7" s="79"/>
      <c r="B7" s="79"/>
      <c r="C7" s="61" t="s">
        <v>31</v>
      </c>
      <c r="D7" s="61" t="s">
        <v>32</v>
      </c>
      <c r="E7" s="62" t="s">
        <v>31</v>
      </c>
      <c r="F7" s="62" t="s">
        <v>32</v>
      </c>
    </row>
    <row r="8" spans="1:6" x14ac:dyDescent="0.25">
      <c r="A8" s="19">
        <v>111</v>
      </c>
      <c r="B8" s="18" t="s">
        <v>0</v>
      </c>
      <c r="C8" s="20">
        <f t="shared" ref="C8:C34" si="0">SUMIF(Akun_Ledger,B8,Debet_Ledger)</f>
        <v>41770</v>
      </c>
      <c r="D8" s="20">
        <f t="shared" ref="D8:D34" si="1">SUMIF(Akun_Ledger,B8,Kredit_Ledger)</f>
        <v>16005</v>
      </c>
      <c r="E8" s="59">
        <f>IF(C8&gt;D8,C8-D8,0)</f>
        <v>25765</v>
      </c>
      <c r="F8" s="59">
        <f>IF(D8&gt;C8,D8-C8,0)</f>
        <v>0</v>
      </c>
    </row>
    <row r="9" spans="1:6" x14ac:dyDescent="0.25">
      <c r="A9" s="19">
        <v>112</v>
      </c>
      <c r="B9" s="18" t="s">
        <v>1</v>
      </c>
      <c r="C9" s="20">
        <f t="shared" si="0"/>
        <v>6125</v>
      </c>
      <c r="D9" s="20">
        <f t="shared" si="1"/>
        <v>4100</v>
      </c>
      <c r="E9" s="59">
        <f t="shared" ref="E9:E34" si="2">IF(C9&gt;D9,C9-D9,0)</f>
        <v>2025</v>
      </c>
      <c r="F9" s="59">
        <f t="shared" ref="F9:F34" si="3">IF(D9&gt;C9,D9-C9,0)</f>
        <v>0</v>
      </c>
    </row>
    <row r="10" spans="1:6" x14ac:dyDescent="0.25">
      <c r="A10" s="19">
        <v>113</v>
      </c>
      <c r="B10" s="18" t="s">
        <v>7</v>
      </c>
      <c r="C10" s="20">
        <f t="shared" si="0"/>
        <v>1300</v>
      </c>
      <c r="D10" s="20">
        <f t="shared" si="1"/>
        <v>0</v>
      </c>
      <c r="E10" s="59">
        <f t="shared" si="2"/>
        <v>1300</v>
      </c>
      <c r="F10" s="59">
        <f t="shared" si="3"/>
        <v>0</v>
      </c>
    </row>
    <row r="11" spans="1:6" x14ac:dyDescent="0.25">
      <c r="A11" s="19">
        <v>114</v>
      </c>
      <c r="B11" s="18" t="s">
        <v>8</v>
      </c>
      <c r="C11" s="20">
        <f t="shared" si="0"/>
        <v>27725</v>
      </c>
      <c r="D11" s="20">
        <f t="shared" si="1"/>
        <v>0</v>
      </c>
      <c r="E11" s="59">
        <f t="shared" si="2"/>
        <v>27725</v>
      </c>
      <c r="F11" s="59">
        <f t="shared" si="3"/>
        <v>0</v>
      </c>
    </row>
    <row r="12" spans="1:6" x14ac:dyDescent="0.25">
      <c r="A12" s="19">
        <v>115</v>
      </c>
      <c r="B12" s="18" t="s">
        <v>9</v>
      </c>
      <c r="C12" s="20">
        <f t="shared" si="0"/>
        <v>2300</v>
      </c>
      <c r="D12" s="20">
        <f t="shared" si="1"/>
        <v>0</v>
      </c>
      <c r="E12" s="59">
        <f t="shared" si="2"/>
        <v>2300</v>
      </c>
      <c r="F12" s="59">
        <f t="shared" si="3"/>
        <v>0</v>
      </c>
    </row>
    <row r="13" spans="1:6" x14ac:dyDescent="0.25">
      <c r="A13" s="19">
        <v>121</v>
      </c>
      <c r="B13" s="18" t="s">
        <v>10</v>
      </c>
      <c r="C13" s="20">
        <f t="shared" si="0"/>
        <v>27800</v>
      </c>
      <c r="D13" s="20">
        <f t="shared" si="1"/>
        <v>0</v>
      </c>
      <c r="E13" s="59">
        <f t="shared" si="2"/>
        <v>27800</v>
      </c>
      <c r="F13" s="59">
        <f t="shared" si="3"/>
        <v>0</v>
      </c>
    </row>
    <row r="14" spans="1:6" x14ac:dyDescent="0.25">
      <c r="A14" s="19">
        <v>1211</v>
      </c>
      <c r="B14" s="18" t="s">
        <v>11</v>
      </c>
      <c r="C14" s="20">
        <f t="shared" si="0"/>
        <v>0</v>
      </c>
      <c r="D14" s="20">
        <f t="shared" si="1"/>
        <v>1390</v>
      </c>
      <c r="E14" s="59">
        <f t="shared" si="2"/>
        <v>0</v>
      </c>
      <c r="F14" s="59">
        <f t="shared" si="3"/>
        <v>1390</v>
      </c>
    </row>
    <row r="15" spans="1:6" x14ac:dyDescent="0.25">
      <c r="A15" s="19">
        <v>122</v>
      </c>
      <c r="B15" s="18" t="s">
        <v>12</v>
      </c>
      <c r="C15" s="20">
        <f t="shared" si="0"/>
        <v>3560</v>
      </c>
      <c r="D15" s="20">
        <f t="shared" si="1"/>
        <v>0</v>
      </c>
      <c r="E15" s="59">
        <f t="shared" si="2"/>
        <v>3560</v>
      </c>
      <c r="F15" s="59">
        <f t="shared" si="3"/>
        <v>0</v>
      </c>
    </row>
    <row r="16" spans="1:6" x14ac:dyDescent="0.25">
      <c r="A16" s="19">
        <v>1221</v>
      </c>
      <c r="B16" s="18" t="s">
        <v>24</v>
      </c>
      <c r="C16" s="20">
        <f t="shared" si="0"/>
        <v>0</v>
      </c>
      <c r="D16" s="20">
        <f t="shared" si="1"/>
        <v>500</v>
      </c>
      <c r="E16" s="59">
        <f t="shared" si="2"/>
        <v>0</v>
      </c>
      <c r="F16" s="59">
        <f t="shared" si="3"/>
        <v>500</v>
      </c>
    </row>
    <row r="17" spans="1:6" x14ac:dyDescent="0.25">
      <c r="A17" s="19">
        <v>123</v>
      </c>
      <c r="B17" s="18" t="s">
        <v>2</v>
      </c>
      <c r="C17" s="20">
        <f t="shared" si="0"/>
        <v>20000</v>
      </c>
      <c r="D17" s="20">
        <f t="shared" si="1"/>
        <v>0</v>
      </c>
      <c r="E17" s="59">
        <f t="shared" si="2"/>
        <v>20000</v>
      </c>
      <c r="F17" s="59">
        <f t="shared" si="3"/>
        <v>0</v>
      </c>
    </row>
    <row r="18" spans="1:6" x14ac:dyDescent="0.25">
      <c r="A18" s="19">
        <v>1231</v>
      </c>
      <c r="B18" s="18" t="s">
        <v>13</v>
      </c>
      <c r="C18" s="20">
        <f t="shared" si="0"/>
        <v>0</v>
      </c>
      <c r="D18" s="20">
        <f t="shared" si="1"/>
        <v>1000</v>
      </c>
      <c r="E18" s="59">
        <f t="shared" si="2"/>
        <v>0</v>
      </c>
      <c r="F18" s="59">
        <f t="shared" si="3"/>
        <v>1000</v>
      </c>
    </row>
    <row r="19" spans="1:6" x14ac:dyDescent="0.25">
      <c r="A19" s="19">
        <v>124</v>
      </c>
      <c r="B19" s="18" t="s">
        <v>3</v>
      </c>
      <c r="C19" s="20">
        <f t="shared" si="0"/>
        <v>30000</v>
      </c>
      <c r="D19" s="20">
        <f t="shared" si="1"/>
        <v>0</v>
      </c>
      <c r="E19" s="59">
        <f t="shared" si="2"/>
        <v>30000</v>
      </c>
      <c r="F19" s="59">
        <f t="shared" si="3"/>
        <v>0</v>
      </c>
    </row>
    <row r="20" spans="1:6" x14ac:dyDescent="0.25">
      <c r="A20" s="19">
        <v>211</v>
      </c>
      <c r="B20" s="18" t="s">
        <v>14</v>
      </c>
      <c r="C20" s="20">
        <f t="shared" si="0"/>
        <v>10000</v>
      </c>
      <c r="D20" s="20">
        <f t="shared" si="1"/>
        <v>40525</v>
      </c>
      <c r="E20" s="59">
        <f t="shared" si="2"/>
        <v>0</v>
      </c>
      <c r="F20" s="59">
        <f t="shared" si="3"/>
        <v>30525</v>
      </c>
    </row>
    <row r="21" spans="1:6" x14ac:dyDescent="0.25">
      <c r="A21" s="19">
        <v>212</v>
      </c>
      <c r="B21" s="18" t="s">
        <v>15</v>
      </c>
      <c r="C21" s="20">
        <f t="shared" si="0"/>
        <v>2000</v>
      </c>
      <c r="D21" s="20">
        <f t="shared" si="1"/>
        <v>2000</v>
      </c>
      <c r="E21" s="59">
        <f t="shared" si="2"/>
        <v>0</v>
      </c>
      <c r="F21" s="59">
        <f t="shared" si="3"/>
        <v>0</v>
      </c>
    </row>
    <row r="22" spans="1:6" x14ac:dyDescent="0.25">
      <c r="A22" s="19">
        <v>311</v>
      </c>
      <c r="B22" s="18" t="s">
        <v>16</v>
      </c>
      <c r="C22" s="20">
        <f t="shared" si="0"/>
        <v>0</v>
      </c>
      <c r="D22" s="20">
        <f t="shared" si="1"/>
        <v>85670</v>
      </c>
      <c r="E22" s="59">
        <f t="shared" si="2"/>
        <v>0</v>
      </c>
      <c r="F22" s="59">
        <f t="shared" si="3"/>
        <v>85670</v>
      </c>
    </row>
    <row r="23" spans="1:6" x14ac:dyDescent="0.25">
      <c r="A23" s="19">
        <v>312</v>
      </c>
      <c r="B23" s="18" t="s">
        <v>4</v>
      </c>
      <c r="C23" s="20">
        <f t="shared" si="0"/>
        <v>2000</v>
      </c>
      <c r="D23" s="20">
        <f t="shared" si="1"/>
        <v>0</v>
      </c>
      <c r="E23" s="59">
        <f t="shared" si="2"/>
        <v>2000</v>
      </c>
      <c r="F23" s="59">
        <f t="shared" si="3"/>
        <v>0</v>
      </c>
    </row>
    <row r="24" spans="1:6" x14ac:dyDescent="0.25">
      <c r="A24" s="19">
        <v>411</v>
      </c>
      <c r="B24" s="18" t="s">
        <v>17</v>
      </c>
      <c r="C24" s="20">
        <f t="shared" si="0"/>
        <v>0</v>
      </c>
      <c r="D24" s="20">
        <f t="shared" si="1"/>
        <v>23895</v>
      </c>
      <c r="E24" s="59">
        <f t="shared" si="2"/>
        <v>0</v>
      </c>
      <c r="F24" s="59">
        <f t="shared" si="3"/>
        <v>23895</v>
      </c>
    </row>
    <row r="25" spans="1:6" x14ac:dyDescent="0.25">
      <c r="A25" s="19">
        <v>421</v>
      </c>
      <c r="B25" s="18" t="s">
        <v>18</v>
      </c>
      <c r="C25" s="20">
        <f t="shared" si="0"/>
        <v>0</v>
      </c>
      <c r="D25" s="20">
        <f t="shared" si="1"/>
        <v>0</v>
      </c>
      <c r="E25" s="59">
        <f t="shared" si="2"/>
        <v>0</v>
      </c>
      <c r="F25" s="59">
        <f t="shared" si="3"/>
        <v>0</v>
      </c>
    </row>
    <row r="26" spans="1:6" x14ac:dyDescent="0.25">
      <c r="A26" s="19">
        <v>511</v>
      </c>
      <c r="B26" s="18" t="s">
        <v>19</v>
      </c>
      <c r="C26" s="20">
        <f t="shared" si="0"/>
        <v>0</v>
      </c>
      <c r="D26" s="20">
        <f t="shared" si="1"/>
        <v>0</v>
      </c>
      <c r="E26" s="59">
        <f t="shared" si="2"/>
        <v>0</v>
      </c>
      <c r="F26" s="59">
        <f t="shared" si="3"/>
        <v>0</v>
      </c>
    </row>
    <row r="27" spans="1:6" x14ac:dyDescent="0.25">
      <c r="A27" s="19">
        <v>512</v>
      </c>
      <c r="B27" s="18" t="s">
        <v>25</v>
      </c>
      <c r="C27" s="20">
        <f t="shared" si="0"/>
        <v>0</v>
      </c>
      <c r="D27" s="20">
        <f t="shared" si="1"/>
        <v>0</v>
      </c>
      <c r="E27" s="59">
        <f t="shared" si="2"/>
        <v>0</v>
      </c>
      <c r="F27" s="59">
        <f t="shared" si="3"/>
        <v>0</v>
      </c>
    </row>
    <row r="28" spans="1:6" x14ac:dyDescent="0.25">
      <c r="A28" s="19">
        <v>513</v>
      </c>
      <c r="B28" s="18" t="s">
        <v>26</v>
      </c>
      <c r="C28" s="20">
        <f t="shared" si="0"/>
        <v>0</v>
      </c>
      <c r="D28" s="20">
        <f t="shared" si="1"/>
        <v>0</v>
      </c>
      <c r="E28" s="59">
        <f t="shared" si="2"/>
        <v>0</v>
      </c>
      <c r="F28" s="59">
        <f t="shared" si="3"/>
        <v>0</v>
      </c>
    </row>
    <row r="29" spans="1:6" x14ac:dyDescent="0.25">
      <c r="A29" s="19">
        <v>514</v>
      </c>
      <c r="B29" s="18" t="s">
        <v>27</v>
      </c>
      <c r="C29" s="20">
        <f t="shared" si="0"/>
        <v>0</v>
      </c>
      <c r="D29" s="20">
        <f t="shared" si="1"/>
        <v>0</v>
      </c>
      <c r="E29" s="59">
        <f t="shared" si="2"/>
        <v>0</v>
      </c>
      <c r="F29" s="59">
        <f t="shared" si="3"/>
        <v>0</v>
      </c>
    </row>
    <row r="30" spans="1:6" x14ac:dyDescent="0.25">
      <c r="A30" s="19">
        <v>515</v>
      </c>
      <c r="B30" s="18" t="s">
        <v>28</v>
      </c>
      <c r="C30" s="20">
        <f t="shared" si="0"/>
        <v>0</v>
      </c>
      <c r="D30" s="20">
        <f t="shared" si="1"/>
        <v>0</v>
      </c>
      <c r="E30" s="59">
        <f t="shared" si="2"/>
        <v>0</v>
      </c>
      <c r="F30" s="59">
        <f t="shared" si="3"/>
        <v>0</v>
      </c>
    </row>
    <row r="31" spans="1:6" x14ac:dyDescent="0.25">
      <c r="A31" s="19">
        <v>516</v>
      </c>
      <c r="B31" s="18" t="s">
        <v>20</v>
      </c>
      <c r="C31" s="20">
        <f t="shared" si="0"/>
        <v>0</v>
      </c>
      <c r="D31" s="20">
        <f t="shared" si="1"/>
        <v>0</v>
      </c>
      <c r="E31" s="59">
        <f t="shared" si="2"/>
        <v>0</v>
      </c>
      <c r="F31" s="59">
        <f t="shared" si="3"/>
        <v>0</v>
      </c>
    </row>
    <row r="32" spans="1:6" x14ac:dyDescent="0.25">
      <c r="A32" s="19">
        <v>517</v>
      </c>
      <c r="B32" s="18" t="s">
        <v>21</v>
      </c>
      <c r="C32" s="20">
        <f t="shared" si="0"/>
        <v>505</v>
      </c>
      <c r="D32" s="20">
        <f t="shared" si="1"/>
        <v>0</v>
      </c>
      <c r="E32" s="59">
        <f t="shared" si="2"/>
        <v>505</v>
      </c>
      <c r="F32" s="59">
        <f t="shared" si="3"/>
        <v>0</v>
      </c>
    </row>
    <row r="33" spans="1:6" x14ac:dyDescent="0.25">
      <c r="A33" s="19">
        <v>518</v>
      </c>
      <c r="B33" s="18" t="s">
        <v>22</v>
      </c>
      <c r="C33" s="20">
        <f t="shared" si="0"/>
        <v>0</v>
      </c>
      <c r="D33" s="20">
        <f t="shared" si="1"/>
        <v>0</v>
      </c>
      <c r="E33" s="59">
        <f t="shared" si="2"/>
        <v>0</v>
      </c>
      <c r="F33" s="59">
        <f t="shared" si="3"/>
        <v>0</v>
      </c>
    </row>
    <row r="34" spans="1:6" x14ac:dyDescent="0.25">
      <c r="A34" s="19">
        <v>611</v>
      </c>
      <c r="B34" s="18" t="s">
        <v>23</v>
      </c>
      <c r="C34" s="20">
        <f t="shared" si="0"/>
        <v>0</v>
      </c>
      <c r="D34" s="20">
        <f t="shared" si="1"/>
        <v>0</v>
      </c>
      <c r="E34" s="59">
        <f t="shared" si="2"/>
        <v>0</v>
      </c>
      <c r="F34" s="59">
        <f t="shared" si="3"/>
        <v>0</v>
      </c>
    </row>
    <row r="35" spans="1:6" x14ac:dyDescent="0.25">
      <c r="A35" s="77" t="s">
        <v>35</v>
      </c>
      <c r="B35" s="77"/>
      <c r="C35" s="30">
        <f>SUM(C8:C34)</f>
        <v>175085</v>
      </c>
      <c r="D35" s="30">
        <f>SUM(D8:D34)</f>
        <v>175085</v>
      </c>
      <c r="E35" s="31">
        <f>SUM(E8:E34)</f>
        <v>142980</v>
      </c>
      <c r="F35" s="31">
        <f>SUM(F8:F34)</f>
        <v>142980</v>
      </c>
    </row>
  </sheetData>
  <mergeCells count="6">
    <mergeCell ref="A35:B35"/>
    <mergeCell ref="A1:F5"/>
    <mergeCell ref="A6:A7"/>
    <mergeCell ref="B6:B7"/>
    <mergeCell ref="C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1" sqref="A21:D21"/>
    </sheetView>
  </sheetViews>
  <sheetFormatPr defaultRowHeight="15" x14ac:dyDescent="0.25"/>
  <cols>
    <col min="1" max="1" width="13.28515625" bestFit="1" customWidth="1"/>
    <col min="2" max="2" width="11.42578125" bestFit="1" customWidth="1"/>
    <col min="3" max="3" width="31.42578125" bestFit="1" customWidth="1"/>
    <col min="5" max="6" width="11.85546875" bestFit="1" customWidth="1"/>
  </cols>
  <sheetData>
    <row r="1" spans="1:6" x14ac:dyDescent="0.25">
      <c r="A1" s="68" t="s">
        <v>134</v>
      </c>
      <c r="B1" s="69"/>
      <c r="C1" s="69"/>
      <c r="D1" s="69"/>
      <c r="E1" s="69"/>
      <c r="F1" s="70"/>
    </row>
    <row r="2" spans="1:6" x14ac:dyDescent="0.25">
      <c r="A2" s="71"/>
      <c r="B2" s="72"/>
      <c r="C2" s="72"/>
      <c r="D2" s="72"/>
      <c r="E2" s="72"/>
      <c r="F2" s="73"/>
    </row>
    <row r="3" spans="1:6" x14ac:dyDescent="0.25">
      <c r="A3" s="71"/>
      <c r="B3" s="72"/>
      <c r="C3" s="72"/>
      <c r="D3" s="72"/>
      <c r="E3" s="72"/>
      <c r="F3" s="73"/>
    </row>
    <row r="4" spans="1:6" x14ac:dyDescent="0.25">
      <c r="A4" s="71"/>
      <c r="B4" s="72"/>
      <c r="C4" s="72"/>
      <c r="D4" s="72"/>
      <c r="E4" s="72"/>
      <c r="F4" s="73"/>
    </row>
    <row r="5" spans="1:6" x14ac:dyDescent="0.25">
      <c r="A5" s="74"/>
      <c r="B5" s="75"/>
      <c r="C5" s="75"/>
      <c r="D5" s="75"/>
      <c r="E5" s="75"/>
      <c r="F5" s="76"/>
    </row>
    <row r="6" spans="1:6" x14ac:dyDescent="0.25">
      <c r="A6" s="56" t="s">
        <v>30</v>
      </c>
      <c r="B6" s="56" t="s">
        <v>33</v>
      </c>
      <c r="C6" s="56" t="s">
        <v>6</v>
      </c>
      <c r="D6" s="60" t="s">
        <v>5</v>
      </c>
      <c r="E6" s="60" t="s">
        <v>31</v>
      </c>
      <c r="F6" s="60" t="s">
        <v>32</v>
      </c>
    </row>
    <row r="7" spans="1:6" x14ac:dyDescent="0.25">
      <c r="A7" s="66">
        <v>43555</v>
      </c>
      <c r="B7" s="19" t="s">
        <v>135</v>
      </c>
      <c r="C7" s="57" t="str">
        <f t="shared" ref="C7:C20" si="0">VLOOKUP(D7,akun,2,FALSE)</f>
        <v>Beban Asuransi</v>
      </c>
      <c r="D7" s="58">
        <v>511</v>
      </c>
      <c r="E7" s="59">
        <v>300</v>
      </c>
      <c r="F7" s="59"/>
    </row>
    <row r="8" spans="1:6" x14ac:dyDescent="0.25">
      <c r="A8" s="66">
        <v>43555</v>
      </c>
      <c r="B8" s="19" t="s">
        <v>34</v>
      </c>
      <c r="C8" s="57" t="str">
        <f t="shared" si="0"/>
        <v>Asuransi Dibayar Dimuka</v>
      </c>
      <c r="D8" s="58">
        <v>113</v>
      </c>
      <c r="E8" s="59" t="s">
        <v>34</v>
      </c>
      <c r="F8" s="59">
        <v>300</v>
      </c>
    </row>
    <row r="9" spans="1:6" x14ac:dyDescent="0.25">
      <c r="A9" s="66">
        <v>43555</v>
      </c>
      <c r="B9" s="19" t="s">
        <v>136</v>
      </c>
      <c r="C9" s="57" t="str">
        <f t="shared" si="0"/>
        <v>Beban Perlengkapan Bengkel</v>
      </c>
      <c r="D9" s="58">
        <v>512</v>
      </c>
      <c r="E9" s="59">
        <v>800</v>
      </c>
      <c r="F9" s="59"/>
    </row>
    <row r="10" spans="1:6" x14ac:dyDescent="0.25">
      <c r="A10" s="66">
        <v>43555</v>
      </c>
      <c r="B10" s="19" t="s">
        <v>34</v>
      </c>
      <c r="C10" s="57" t="str">
        <f t="shared" si="0"/>
        <v>Perlengkapan Bengkel</v>
      </c>
      <c r="D10" s="58">
        <v>114</v>
      </c>
      <c r="E10" s="59" t="s">
        <v>34</v>
      </c>
      <c r="F10" s="59">
        <v>800</v>
      </c>
    </row>
    <row r="11" spans="1:6" x14ac:dyDescent="0.25">
      <c r="A11" s="66">
        <v>43555</v>
      </c>
      <c r="B11" s="19" t="s">
        <v>137</v>
      </c>
      <c r="C11" s="57" t="str">
        <f t="shared" si="0"/>
        <v>Beban Perlengkapan Kantor</v>
      </c>
      <c r="D11" s="58">
        <v>513</v>
      </c>
      <c r="E11" s="59">
        <v>100</v>
      </c>
      <c r="F11" s="59"/>
    </row>
    <row r="12" spans="1:6" x14ac:dyDescent="0.25">
      <c r="A12" s="66">
        <v>43555</v>
      </c>
      <c r="B12" s="19" t="s">
        <v>34</v>
      </c>
      <c r="C12" s="57" t="str">
        <f t="shared" si="0"/>
        <v>Perlengkapan Kantor</v>
      </c>
      <c r="D12" s="58">
        <v>115</v>
      </c>
      <c r="E12" s="59" t="s">
        <v>34</v>
      </c>
      <c r="F12" s="59">
        <v>100</v>
      </c>
    </row>
    <row r="13" spans="1:6" x14ac:dyDescent="0.25">
      <c r="A13" s="66">
        <v>43555</v>
      </c>
      <c r="B13" s="19" t="s">
        <v>138</v>
      </c>
      <c r="C13" s="57" t="str">
        <f t="shared" si="0"/>
        <v>Beban Peny. Peralatan Bengkel</v>
      </c>
      <c r="D13" s="58">
        <v>514</v>
      </c>
      <c r="E13" s="59">
        <v>100</v>
      </c>
      <c r="F13" s="59"/>
    </row>
    <row r="14" spans="1:6" x14ac:dyDescent="0.25">
      <c r="A14" s="66">
        <v>43555</v>
      </c>
      <c r="B14" s="19" t="s">
        <v>34</v>
      </c>
      <c r="C14" s="57" t="str">
        <f t="shared" si="0"/>
        <v>Akum. Peny. Peralatan Bengkel</v>
      </c>
      <c r="D14" s="58">
        <v>1211</v>
      </c>
      <c r="E14" s="59" t="s">
        <v>34</v>
      </c>
      <c r="F14" s="59">
        <v>100</v>
      </c>
    </row>
    <row r="15" spans="1:6" x14ac:dyDescent="0.25">
      <c r="A15" s="66">
        <v>43555</v>
      </c>
      <c r="B15" s="19" t="s">
        <v>139</v>
      </c>
      <c r="C15" s="57" t="str">
        <f t="shared" si="0"/>
        <v>Beban Peny. Peralatan Kantor</v>
      </c>
      <c r="D15" s="58">
        <v>515</v>
      </c>
      <c r="E15" s="59">
        <v>20</v>
      </c>
      <c r="F15" s="59"/>
    </row>
    <row r="16" spans="1:6" x14ac:dyDescent="0.25">
      <c r="A16" s="66">
        <v>43555</v>
      </c>
      <c r="B16" s="19" t="s">
        <v>34</v>
      </c>
      <c r="C16" s="57" t="str">
        <f t="shared" si="0"/>
        <v>Akum. Peny. Peralatan Kantor</v>
      </c>
      <c r="D16" s="58">
        <v>1221</v>
      </c>
      <c r="E16" s="59" t="s">
        <v>34</v>
      </c>
      <c r="F16" s="59">
        <v>20</v>
      </c>
    </row>
    <row r="17" spans="1:6" x14ac:dyDescent="0.25">
      <c r="A17" s="66">
        <v>43555</v>
      </c>
      <c r="B17" s="19" t="s">
        <v>140</v>
      </c>
      <c r="C17" s="57" t="str">
        <f t="shared" si="0"/>
        <v>Beban Peny. Gedung</v>
      </c>
      <c r="D17" s="58">
        <v>516</v>
      </c>
      <c r="E17" s="59">
        <v>300</v>
      </c>
      <c r="F17" s="59"/>
    </row>
    <row r="18" spans="1:6" x14ac:dyDescent="0.25">
      <c r="A18" s="66">
        <v>43555</v>
      </c>
      <c r="B18" s="19" t="s">
        <v>34</v>
      </c>
      <c r="C18" s="57" t="str">
        <f t="shared" si="0"/>
        <v>Akum. Peny. Gedung</v>
      </c>
      <c r="D18" s="58">
        <v>1231</v>
      </c>
      <c r="E18" s="59" t="s">
        <v>34</v>
      </c>
      <c r="F18" s="59">
        <v>300</v>
      </c>
    </row>
    <row r="19" spans="1:6" x14ac:dyDescent="0.25">
      <c r="A19" s="66">
        <v>43555</v>
      </c>
      <c r="B19" s="19" t="s">
        <v>141</v>
      </c>
      <c r="C19" s="57" t="str">
        <f t="shared" si="0"/>
        <v>Beban Gaji</v>
      </c>
      <c r="D19" s="58">
        <v>518</v>
      </c>
      <c r="E19" s="59">
        <v>250</v>
      </c>
      <c r="F19" s="59"/>
    </row>
    <row r="20" spans="1:6" x14ac:dyDescent="0.25">
      <c r="A20" s="66">
        <v>43555</v>
      </c>
      <c r="B20" s="19" t="s">
        <v>34</v>
      </c>
      <c r="C20" s="57" t="str">
        <f t="shared" si="0"/>
        <v>Hutang Gaji</v>
      </c>
      <c r="D20" s="58">
        <v>212</v>
      </c>
      <c r="E20" s="59" t="s">
        <v>34</v>
      </c>
      <c r="F20" s="59">
        <v>250</v>
      </c>
    </row>
    <row r="21" spans="1:6" x14ac:dyDescent="0.25">
      <c r="A21" s="80" t="s">
        <v>35</v>
      </c>
      <c r="B21" s="80"/>
      <c r="C21" s="80"/>
      <c r="D21" s="80"/>
      <c r="E21" s="32">
        <v>1870</v>
      </c>
      <c r="F21" s="32">
        <v>1870</v>
      </c>
    </row>
    <row r="22" spans="1:6" x14ac:dyDescent="0.25">
      <c r="A22" s="1"/>
      <c r="B22" s="1"/>
      <c r="C22" s="7"/>
      <c r="D22" s="4"/>
      <c r="E22" s="1"/>
      <c r="F22" s="1"/>
    </row>
    <row r="23" spans="1:6" x14ac:dyDescent="0.25">
      <c r="A23" s="1"/>
      <c r="B23" s="1"/>
      <c r="C23" s="7" t="s">
        <v>56</v>
      </c>
      <c r="D23" s="4"/>
      <c r="E23" s="1"/>
      <c r="F23" s="1"/>
    </row>
  </sheetData>
  <mergeCells count="2">
    <mergeCell ref="A21:D21"/>
    <mergeCell ref="A1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activeCell="L22" sqref="L22"/>
    </sheetView>
  </sheetViews>
  <sheetFormatPr defaultRowHeight="15" x14ac:dyDescent="0.25"/>
  <cols>
    <col min="1" max="1" width="8.5703125" bestFit="1" customWidth="1"/>
    <col min="2" max="2" width="29.140625" bestFit="1" customWidth="1"/>
    <col min="3" max="4" width="14" bestFit="1" customWidth="1"/>
    <col min="5" max="5" width="11.85546875" bestFit="1" customWidth="1"/>
    <col min="6" max="6" width="12.42578125" customWidth="1"/>
    <col min="7" max="8" width="14" bestFit="1" customWidth="1"/>
    <col min="9" max="10" width="12.85546875" bestFit="1" customWidth="1"/>
    <col min="11" max="12" width="14" bestFit="1" customWidth="1"/>
  </cols>
  <sheetData>
    <row r="1" spans="1:13" x14ac:dyDescent="0.25">
      <c r="A1" s="83" t="s">
        <v>142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3" x14ac:dyDescent="0.2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3" x14ac:dyDescent="0.25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3" x14ac:dyDescent="0.25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3" x14ac:dyDescent="0.25">
      <c r="A5" s="89"/>
      <c r="B5" s="90"/>
      <c r="C5" s="90"/>
      <c r="D5" s="90"/>
      <c r="E5" s="90"/>
      <c r="F5" s="90"/>
      <c r="G5" s="90"/>
      <c r="H5" s="90"/>
      <c r="I5" s="90"/>
      <c r="J5" s="90"/>
      <c r="K5" s="90"/>
      <c r="L5" s="91"/>
    </row>
    <row r="6" spans="1:13" x14ac:dyDescent="0.25">
      <c r="A6" s="92" t="s">
        <v>5</v>
      </c>
      <c r="B6" s="92" t="s">
        <v>6</v>
      </c>
      <c r="C6" s="94" t="s">
        <v>60</v>
      </c>
      <c r="D6" s="94"/>
      <c r="E6" s="94" t="s">
        <v>61</v>
      </c>
      <c r="F6" s="94"/>
      <c r="G6" s="94" t="s">
        <v>62</v>
      </c>
      <c r="H6" s="94"/>
      <c r="I6" s="94" t="s">
        <v>63</v>
      </c>
      <c r="J6" s="94"/>
      <c r="K6" s="94" t="s">
        <v>64</v>
      </c>
      <c r="L6" s="94"/>
    </row>
    <row r="7" spans="1:13" x14ac:dyDescent="0.25">
      <c r="A7" s="93"/>
      <c r="B7" s="93"/>
      <c r="C7" s="56" t="s">
        <v>31</v>
      </c>
      <c r="D7" s="56" t="s">
        <v>32</v>
      </c>
      <c r="E7" s="56" t="s">
        <v>31</v>
      </c>
      <c r="F7" s="56" t="s">
        <v>32</v>
      </c>
      <c r="G7" s="56" t="s">
        <v>31</v>
      </c>
      <c r="H7" s="56" t="s">
        <v>32</v>
      </c>
      <c r="I7" s="56" t="s">
        <v>31</v>
      </c>
      <c r="J7" s="56" t="s">
        <v>32</v>
      </c>
      <c r="K7" s="56" t="s">
        <v>31</v>
      </c>
      <c r="L7" s="56" t="s">
        <v>32</v>
      </c>
    </row>
    <row r="8" spans="1:13" x14ac:dyDescent="0.25">
      <c r="A8" s="19">
        <v>111</v>
      </c>
      <c r="B8" s="18" t="s">
        <v>0</v>
      </c>
      <c r="C8" s="53">
        <f>'Trial Balance'!E8</f>
        <v>25765</v>
      </c>
      <c r="D8" s="53">
        <f>'Trial Balance'!F8</f>
        <v>0</v>
      </c>
      <c r="E8" s="53">
        <f t="shared" ref="E8:E34" si="0">SUMIF(Akun_Adjusting,B8,Debet_Adjusting)</f>
        <v>0</v>
      </c>
      <c r="F8" s="53">
        <f t="shared" ref="F8:F34" si="1">SUMIF(Akun_Adjusting,B8,Kredit_Adjusting)</f>
        <v>0</v>
      </c>
      <c r="G8" s="53">
        <f>IF((C8+E8)&gt;(D8+F8),(C8+E8-D8-F8),0)</f>
        <v>25765</v>
      </c>
      <c r="H8" s="53">
        <f>IF((D8+F8)&gt;(C8+E8),(D8+F8-C8-E8),0)</f>
        <v>0</v>
      </c>
      <c r="I8" s="53">
        <f>IF(LEFT(A8,1)&gt;="4",G8,0)</f>
        <v>0</v>
      </c>
      <c r="J8" s="53">
        <f>IF(LEFT(A8,1)&gt;="4",H8,0)</f>
        <v>0</v>
      </c>
      <c r="K8" s="53">
        <f>IF(LEFT(A8,1)&lt;="3",G8,0)</f>
        <v>25765</v>
      </c>
      <c r="L8" s="53">
        <f>IF(LEFT(A8,1)&lt;="3",H8,0)</f>
        <v>0</v>
      </c>
      <c r="M8" t="s">
        <v>34</v>
      </c>
    </row>
    <row r="9" spans="1:13" x14ac:dyDescent="0.25">
      <c r="A9" s="19">
        <v>112</v>
      </c>
      <c r="B9" s="18" t="s">
        <v>1</v>
      </c>
      <c r="C9" s="53">
        <f>'Trial Balance'!E9</f>
        <v>2025</v>
      </c>
      <c r="D9" s="53">
        <f>'Trial Balance'!F9</f>
        <v>0</v>
      </c>
      <c r="E9" s="53">
        <f t="shared" si="0"/>
        <v>0</v>
      </c>
      <c r="F9" s="53">
        <f t="shared" si="1"/>
        <v>0</v>
      </c>
      <c r="G9" s="53">
        <f t="shared" ref="G9:G34" si="2">IF((C9+E9)&gt;(D9+F9),(C9+E9-D9-F9),0)</f>
        <v>2025</v>
      </c>
      <c r="H9" s="53">
        <f t="shared" ref="H9:H34" si="3">IF((D9+F9)&gt;(C9+E9),(D9+F9-C9-E9),0)</f>
        <v>0</v>
      </c>
      <c r="I9" s="53">
        <f t="shared" ref="I9:I34" si="4">IF(LEFT(A9,1)&gt;="4",G9,0)</f>
        <v>0</v>
      </c>
      <c r="J9" s="53">
        <f t="shared" ref="J9:J34" si="5">IF(LEFT(A9,1)&gt;="4",H9,0)</f>
        <v>0</v>
      </c>
      <c r="K9" s="53">
        <f t="shared" ref="K9:K34" si="6">IF(LEFT(A9,1)&lt;="3",G9,0)</f>
        <v>2025</v>
      </c>
      <c r="L9" s="53">
        <f t="shared" ref="L9:L34" si="7">IF(LEFT(A9,1)&lt;="3",H9,0)</f>
        <v>0</v>
      </c>
    </row>
    <row r="10" spans="1:13" x14ac:dyDescent="0.25">
      <c r="A10" s="19">
        <v>113</v>
      </c>
      <c r="B10" s="18" t="s">
        <v>7</v>
      </c>
      <c r="C10" s="53">
        <f>'Trial Balance'!E10</f>
        <v>1300</v>
      </c>
      <c r="D10" s="53">
        <f>'Trial Balance'!F10</f>
        <v>0</v>
      </c>
      <c r="E10" s="53">
        <f t="shared" si="0"/>
        <v>0</v>
      </c>
      <c r="F10" s="53">
        <f t="shared" si="1"/>
        <v>300</v>
      </c>
      <c r="G10" s="53">
        <f t="shared" si="2"/>
        <v>1000</v>
      </c>
      <c r="H10" s="53">
        <f t="shared" si="3"/>
        <v>0</v>
      </c>
      <c r="I10" s="53">
        <f t="shared" si="4"/>
        <v>0</v>
      </c>
      <c r="J10" s="53">
        <f t="shared" si="5"/>
        <v>0</v>
      </c>
      <c r="K10" s="53">
        <f t="shared" si="6"/>
        <v>1000</v>
      </c>
      <c r="L10" s="53">
        <f t="shared" si="7"/>
        <v>0</v>
      </c>
    </row>
    <row r="11" spans="1:13" x14ac:dyDescent="0.25">
      <c r="A11" s="19">
        <v>114</v>
      </c>
      <c r="B11" s="18" t="s">
        <v>8</v>
      </c>
      <c r="C11" s="53">
        <f>'Trial Balance'!E11</f>
        <v>27725</v>
      </c>
      <c r="D11" s="53">
        <f>'Trial Balance'!F11</f>
        <v>0</v>
      </c>
      <c r="E11" s="53">
        <f t="shared" si="0"/>
        <v>0</v>
      </c>
      <c r="F11" s="53">
        <f t="shared" si="1"/>
        <v>800</v>
      </c>
      <c r="G11" s="53">
        <f t="shared" si="2"/>
        <v>26925</v>
      </c>
      <c r="H11" s="53">
        <f t="shared" si="3"/>
        <v>0</v>
      </c>
      <c r="I11" s="53">
        <f t="shared" si="4"/>
        <v>0</v>
      </c>
      <c r="J11" s="53">
        <f t="shared" si="5"/>
        <v>0</v>
      </c>
      <c r="K11" s="53">
        <f t="shared" si="6"/>
        <v>26925</v>
      </c>
      <c r="L11" s="53">
        <f t="shared" si="7"/>
        <v>0</v>
      </c>
    </row>
    <row r="12" spans="1:13" x14ac:dyDescent="0.25">
      <c r="A12" s="19">
        <v>115</v>
      </c>
      <c r="B12" s="18" t="s">
        <v>9</v>
      </c>
      <c r="C12" s="53">
        <f>'Trial Balance'!E12</f>
        <v>2300</v>
      </c>
      <c r="D12" s="53">
        <f>'Trial Balance'!F12</f>
        <v>0</v>
      </c>
      <c r="E12" s="53">
        <f t="shared" si="0"/>
        <v>0</v>
      </c>
      <c r="F12" s="53">
        <f t="shared" si="1"/>
        <v>100</v>
      </c>
      <c r="G12" s="53">
        <f t="shared" si="2"/>
        <v>2200</v>
      </c>
      <c r="H12" s="53">
        <f t="shared" si="3"/>
        <v>0</v>
      </c>
      <c r="I12" s="53">
        <f t="shared" si="4"/>
        <v>0</v>
      </c>
      <c r="J12" s="53">
        <f t="shared" si="5"/>
        <v>0</v>
      </c>
      <c r="K12" s="53">
        <f t="shared" si="6"/>
        <v>2200</v>
      </c>
      <c r="L12" s="53">
        <f t="shared" si="7"/>
        <v>0</v>
      </c>
    </row>
    <row r="13" spans="1:13" x14ac:dyDescent="0.25">
      <c r="A13" s="19">
        <v>121</v>
      </c>
      <c r="B13" s="18" t="s">
        <v>10</v>
      </c>
      <c r="C13" s="53">
        <f>'Trial Balance'!E13</f>
        <v>27800</v>
      </c>
      <c r="D13" s="53">
        <f>'Trial Balance'!F13</f>
        <v>0</v>
      </c>
      <c r="E13" s="53">
        <f t="shared" si="0"/>
        <v>0</v>
      </c>
      <c r="F13" s="53">
        <f t="shared" si="1"/>
        <v>0</v>
      </c>
      <c r="G13" s="53">
        <f t="shared" si="2"/>
        <v>27800</v>
      </c>
      <c r="H13" s="53">
        <f t="shared" si="3"/>
        <v>0</v>
      </c>
      <c r="I13" s="53">
        <f t="shared" si="4"/>
        <v>0</v>
      </c>
      <c r="J13" s="53">
        <f t="shared" si="5"/>
        <v>0</v>
      </c>
      <c r="K13" s="53">
        <f t="shared" si="6"/>
        <v>27800</v>
      </c>
      <c r="L13" s="53">
        <f t="shared" si="7"/>
        <v>0</v>
      </c>
    </row>
    <row r="14" spans="1:13" x14ac:dyDescent="0.25">
      <c r="A14" s="19">
        <v>1211</v>
      </c>
      <c r="B14" s="18" t="s">
        <v>11</v>
      </c>
      <c r="C14" s="53">
        <f>'Trial Balance'!E14</f>
        <v>0</v>
      </c>
      <c r="D14" s="53">
        <f>'Trial Balance'!F14</f>
        <v>1390</v>
      </c>
      <c r="E14" s="53">
        <f t="shared" si="0"/>
        <v>0</v>
      </c>
      <c r="F14" s="53">
        <f t="shared" si="1"/>
        <v>100</v>
      </c>
      <c r="G14" s="53">
        <f t="shared" si="2"/>
        <v>0</v>
      </c>
      <c r="H14" s="53">
        <f t="shared" si="3"/>
        <v>1490</v>
      </c>
      <c r="I14" s="53">
        <f t="shared" si="4"/>
        <v>0</v>
      </c>
      <c r="J14" s="53">
        <f t="shared" si="5"/>
        <v>0</v>
      </c>
      <c r="K14" s="53">
        <f t="shared" si="6"/>
        <v>0</v>
      </c>
      <c r="L14" s="53">
        <f t="shared" si="7"/>
        <v>1490</v>
      </c>
    </row>
    <row r="15" spans="1:13" x14ac:dyDescent="0.25">
      <c r="A15" s="19">
        <v>122</v>
      </c>
      <c r="B15" s="18" t="s">
        <v>12</v>
      </c>
      <c r="C15" s="53">
        <f>'Trial Balance'!E15</f>
        <v>3560</v>
      </c>
      <c r="D15" s="53">
        <f>'Trial Balance'!F15</f>
        <v>0</v>
      </c>
      <c r="E15" s="53">
        <f t="shared" si="0"/>
        <v>0</v>
      </c>
      <c r="F15" s="53">
        <f t="shared" si="1"/>
        <v>0</v>
      </c>
      <c r="G15" s="53">
        <f t="shared" si="2"/>
        <v>3560</v>
      </c>
      <c r="H15" s="53">
        <f t="shared" si="3"/>
        <v>0</v>
      </c>
      <c r="I15" s="53">
        <f t="shared" si="4"/>
        <v>0</v>
      </c>
      <c r="J15" s="53">
        <f t="shared" si="5"/>
        <v>0</v>
      </c>
      <c r="K15" s="53">
        <f t="shared" si="6"/>
        <v>3560</v>
      </c>
      <c r="L15" s="53">
        <f t="shared" si="7"/>
        <v>0</v>
      </c>
    </row>
    <row r="16" spans="1:13" x14ac:dyDescent="0.25">
      <c r="A16" s="19">
        <v>1221</v>
      </c>
      <c r="B16" s="18" t="s">
        <v>24</v>
      </c>
      <c r="C16" s="53">
        <f>'Trial Balance'!E16</f>
        <v>0</v>
      </c>
      <c r="D16" s="53">
        <f>'Trial Balance'!F16</f>
        <v>500</v>
      </c>
      <c r="E16" s="53">
        <f t="shared" si="0"/>
        <v>0</v>
      </c>
      <c r="F16" s="53">
        <f t="shared" si="1"/>
        <v>20</v>
      </c>
      <c r="G16" s="53">
        <f t="shared" si="2"/>
        <v>0</v>
      </c>
      <c r="H16" s="53">
        <f t="shared" si="3"/>
        <v>520</v>
      </c>
      <c r="I16" s="53">
        <f t="shared" si="4"/>
        <v>0</v>
      </c>
      <c r="J16" s="53">
        <f t="shared" si="5"/>
        <v>0</v>
      </c>
      <c r="K16" s="53">
        <f t="shared" si="6"/>
        <v>0</v>
      </c>
      <c r="L16" s="53">
        <f t="shared" si="7"/>
        <v>520</v>
      </c>
    </row>
    <row r="17" spans="1:12" x14ac:dyDescent="0.25">
      <c r="A17" s="54">
        <v>123</v>
      </c>
      <c r="B17" s="55" t="s">
        <v>2</v>
      </c>
      <c r="C17" s="53">
        <f>'Trial Balance'!E17</f>
        <v>20000</v>
      </c>
      <c r="D17" s="53">
        <f>'Trial Balance'!F17</f>
        <v>0</v>
      </c>
      <c r="E17" s="53">
        <f t="shared" si="0"/>
        <v>0</v>
      </c>
      <c r="F17" s="53">
        <f t="shared" si="1"/>
        <v>0</v>
      </c>
      <c r="G17" s="53">
        <f t="shared" si="2"/>
        <v>20000</v>
      </c>
      <c r="H17" s="53">
        <f t="shared" si="3"/>
        <v>0</v>
      </c>
      <c r="I17" s="53">
        <f t="shared" si="4"/>
        <v>0</v>
      </c>
      <c r="J17" s="53">
        <f t="shared" si="5"/>
        <v>0</v>
      </c>
      <c r="K17" s="53">
        <f t="shared" si="6"/>
        <v>20000</v>
      </c>
      <c r="L17" s="53">
        <f t="shared" si="7"/>
        <v>0</v>
      </c>
    </row>
    <row r="18" spans="1:12" x14ac:dyDescent="0.25">
      <c r="A18" s="19">
        <v>1231</v>
      </c>
      <c r="B18" s="18" t="s">
        <v>13</v>
      </c>
      <c r="C18" s="53">
        <f>'Trial Balance'!E18</f>
        <v>0</v>
      </c>
      <c r="D18" s="53">
        <f>'Trial Balance'!F18</f>
        <v>1000</v>
      </c>
      <c r="E18" s="53">
        <f t="shared" si="0"/>
        <v>0</v>
      </c>
      <c r="F18" s="53">
        <f t="shared" si="1"/>
        <v>300</v>
      </c>
      <c r="G18" s="53">
        <f t="shared" si="2"/>
        <v>0</v>
      </c>
      <c r="H18" s="53">
        <f t="shared" si="3"/>
        <v>1300</v>
      </c>
      <c r="I18" s="53">
        <f t="shared" si="4"/>
        <v>0</v>
      </c>
      <c r="J18" s="53">
        <f t="shared" si="5"/>
        <v>0</v>
      </c>
      <c r="K18" s="53">
        <f t="shared" si="6"/>
        <v>0</v>
      </c>
      <c r="L18" s="53">
        <f t="shared" si="7"/>
        <v>1300</v>
      </c>
    </row>
    <row r="19" spans="1:12" x14ac:dyDescent="0.25">
      <c r="A19" s="19">
        <v>124</v>
      </c>
      <c r="B19" s="18" t="s">
        <v>3</v>
      </c>
      <c r="C19" s="53">
        <f>'Trial Balance'!E19</f>
        <v>30000</v>
      </c>
      <c r="D19" s="53">
        <f>'Trial Balance'!F19</f>
        <v>0</v>
      </c>
      <c r="E19" s="53">
        <f t="shared" si="0"/>
        <v>0</v>
      </c>
      <c r="F19" s="53">
        <f t="shared" si="1"/>
        <v>0</v>
      </c>
      <c r="G19" s="53">
        <f t="shared" si="2"/>
        <v>30000</v>
      </c>
      <c r="H19" s="53">
        <f t="shared" si="3"/>
        <v>0</v>
      </c>
      <c r="I19" s="53">
        <f t="shared" si="4"/>
        <v>0</v>
      </c>
      <c r="J19" s="53">
        <f t="shared" si="5"/>
        <v>0</v>
      </c>
      <c r="K19" s="53">
        <f t="shared" si="6"/>
        <v>30000</v>
      </c>
      <c r="L19" s="53">
        <f t="shared" si="7"/>
        <v>0</v>
      </c>
    </row>
    <row r="20" spans="1:12" x14ac:dyDescent="0.25">
      <c r="A20" s="19">
        <v>211</v>
      </c>
      <c r="B20" s="18" t="s">
        <v>14</v>
      </c>
      <c r="C20" s="53">
        <f>'Trial Balance'!E20</f>
        <v>0</v>
      </c>
      <c r="D20" s="53">
        <f>'Trial Balance'!F20</f>
        <v>30525</v>
      </c>
      <c r="E20" s="53">
        <f t="shared" si="0"/>
        <v>0</v>
      </c>
      <c r="F20" s="53">
        <f t="shared" si="1"/>
        <v>0</v>
      </c>
      <c r="G20" s="53">
        <f t="shared" si="2"/>
        <v>0</v>
      </c>
      <c r="H20" s="53">
        <f t="shared" si="3"/>
        <v>30525</v>
      </c>
      <c r="I20" s="53">
        <f t="shared" si="4"/>
        <v>0</v>
      </c>
      <c r="J20" s="53">
        <f t="shared" si="5"/>
        <v>0</v>
      </c>
      <c r="K20" s="53">
        <f t="shared" si="6"/>
        <v>0</v>
      </c>
      <c r="L20" s="53">
        <f t="shared" si="7"/>
        <v>30525</v>
      </c>
    </row>
    <row r="21" spans="1:12" x14ac:dyDescent="0.25">
      <c r="A21" s="19">
        <v>212</v>
      </c>
      <c r="B21" s="18" t="s">
        <v>55</v>
      </c>
      <c r="C21" s="53">
        <f>'Trial Balance'!E21</f>
        <v>0</v>
      </c>
      <c r="D21" s="53">
        <f>'Trial Balance'!F21</f>
        <v>0</v>
      </c>
      <c r="E21" s="53">
        <f t="shared" si="0"/>
        <v>0</v>
      </c>
      <c r="F21" s="53">
        <f t="shared" si="1"/>
        <v>250</v>
      </c>
      <c r="G21" s="53">
        <f t="shared" si="2"/>
        <v>0</v>
      </c>
      <c r="H21" s="53">
        <f t="shared" si="3"/>
        <v>250</v>
      </c>
      <c r="I21" s="53">
        <f t="shared" si="4"/>
        <v>0</v>
      </c>
      <c r="J21" s="53">
        <f t="shared" si="5"/>
        <v>0</v>
      </c>
      <c r="K21" s="53">
        <f t="shared" si="6"/>
        <v>0</v>
      </c>
      <c r="L21" s="53">
        <f t="shared" si="7"/>
        <v>250</v>
      </c>
    </row>
    <row r="22" spans="1:12" x14ac:dyDescent="0.25">
      <c r="A22" s="19">
        <v>311</v>
      </c>
      <c r="B22" s="18" t="s">
        <v>159</v>
      </c>
      <c r="C22" s="53">
        <f>'Trial Balance'!E22</f>
        <v>0</v>
      </c>
      <c r="D22" s="53">
        <f>'Trial Balance'!F22</f>
        <v>85670</v>
      </c>
      <c r="E22" s="53">
        <f t="shared" si="0"/>
        <v>0</v>
      </c>
      <c r="F22" s="53">
        <f t="shared" si="1"/>
        <v>0</v>
      </c>
      <c r="G22" s="53">
        <f t="shared" si="2"/>
        <v>0</v>
      </c>
      <c r="H22" s="53">
        <f t="shared" si="3"/>
        <v>85670</v>
      </c>
      <c r="I22" s="53">
        <f t="shared" si="4"/>
        <v>0</v>
      </c>
      <c r="J22" s="53">
        <f t="shared" si="5"/>
        <v>0</v>
      </c>
      <c r="K22" s="53">
        <f t="shared" si="6"/>
        <v>0</v>
      </c>
      <c r="L22" s="53">
        <f t="shared" si="7"/>
        <v>85670</v>
      </c>
    </row>
    <row r="23" spans="1:12" x14ac:dyDescent="0.25">
      <c r="A23" s="19">
        <v>312</v>
      </c>
      <c r="B23" s="18" t="s">
        <v>4</v>
      </c>
      <c r="C23" s="53">
        <f>'Trial Balance'!E23</f>
        <v>2000</v>
      </c>
      <c r="D23" s="53">
        <f>'Trial Balance'!F23</f>
        <v>0</v>
      </c>
      <c r="E23" s="53">
        <f t="shared" si="0"/>
        <v>0</v>
      </c>
      <c r="F23" s="53">
        <f t="shared" si="1"/>
        <v>0</v>
      </c>
      <c r="G23" s="53">
        <f t="shared" si="2"/>
        <v>2000</v>
      </c>
      <c r="H23" s="53">
        <f t="shared" si="3"/>
        <v>0</v>
      </c>
      <c r="I23" s="53">
        <f t="shared" si="4"/>
        <v>0</v>
      </c>
      <c r="J23" s="53">
        <f t="shared" si="5"/>
        <v>0</v>
      </c>
      <c r="K23" s="53">
        <f t="shared" si="6"/>
        <v>2000</v>
      </c>
      <c r="L23" s="53">
        <f t="shared" si="7"/>
        <v>0</v>
      </c>
    </row>
    <row r="24" spans="1:12" x14ac:dyDescent="0.25">
      <c r="A24" s="19">
        <v>411</v>
      </c>
      <c r="B24" s="18" t="s">
        <v>17</v>
      </c>
      <c r="C24" s="53">
        <f>'Trial Balance'!E24</f>
        <v>0</v>
      </c>
      <c r="D24" s="53">
        <f>'Trial Balance'!F24</f>
        <v>23895</v>
      </c>
      <c r="E24" s="53">
        <f t="shared" si="0"/>
        <v>0</v>
      </c>
      <c r="F24" s="53">
        <f t="shared" si="1"/>
        <v>0</v>
      </c>
      <c r="G24" s="53">
        <f t="shared" si="2"/>
        <v>0</v>
      </c>
      <c r="H24" s="53">
        <f t="shared" si="3"/>
        <v>23895</v>
      </c>
      <c r="I24" s="53">
        <f t="shared" si="4"/>
        <v>0</v>
      </c>
      <c r="J24" s="53">
        <f t="shared" si="5"/>
        <v>23895</v>
      </c>
      <c r="K24" s="53">
        <f t="shared" si="6"/>
        <v>0</v>
      </c>
      <c r="L24" s="53">
        <f t="shared" si="7"/>
        <v>0</v>
      </c>
    </row>
    <row r="25" spans="1:12" x14ac:dyDescent="0.25">
      <c r="A25" s="19">
        <v>421</v>
      </c>
      <c r="B25" s="18" t="s">
        <v>18</v>
      </c>
      <c r="C25" s="53">
        <f>'Trial Balance'!E25</f>
        <v>0</v>
      </c>
      <c r="D25" s="53">
        <f>'Trial Balance'!F25</f>
        <v>0</v>
      </c>
      <c r="E25" s="53">
        <f t="shared" si="0"/>
        <v>0</v>
      </c>
      <c r="F25" s="53">
        <f t="shared" si="1"/>
        <v>0</v>
      </c>
      <c r="G25" s="53">
        <f t="shared" si="2"/>
        <v>0</v>
      </c>
      <c r="H25" s="53">
        <f t="shared" si="3"/>
        <v>0</v>
      </c>
      <c r="I25" s="53">
        <f t="shared" si="4"/>
        <v>0</v>
      </c>
      <c r="J25" s="53">
        <f t="shared" si="5"/>
        <v>0</v>
      </c>
      <c r="K25" s="53">
        <f t="shared" si="6"/>
        <v>0</v>
      </c>
      <c r="L25" s="53">
        <f t="shared" si="7"/>
        <v>0</v>
      </c>
    </row>
    <row r="26" spans="1:12" x14ac:dyDescent="0.25">
      <c r="A26" s="19">
        <v>511</v>
      </c>
      <c r="B26" s="18" t="s">
        <v>19</v>
      </c>
      <c r="C26" s="53">
        <f>'Trial Balance'!E26</f>
        <v>0</v>
      </c>
      <c r="D26" s="53">
        <f>'Trial Balance'!F26</f>
        <v>0</v>
      </c>
      <c r="E26" s="53">
        <f t="shared" si="0"/>
        <v>300</v>
      </c>
      <c r="F26" s="53">
        <f t="shared" si="1"/>
        <v>0</v>
      </c>
      <c r="G26" s="53">
        <f t="shared" si="2"/>
        <v>300</v>
      </c>
      <c r="H26" s="53">
        <f t="shared" si="3"/>
        <v>0</v>
      </c>
      <c r="I26" s="53">
        <f t="shared" si="4"/>
        <v>300</v>
      </c>
      <c r="J26" s="53">
        <f t="shared" si="5"/>
        <v>0</v>
      </c>
      <c r="K26" s="53">
        <f t="shared" si="6"/>
        <v>0</v>
      </c>
      <c r="L26" s="53">
        <f t="shared" si="7"/>
        <v>0</v>
      </c>
    </row>
    <row r="27" spans="1:12" x14ac:dyDescent="0.25">
      <c r="A27" s="19">
        <v>512</v>
      </c>
      <c r="B27" s="18" t="s">
        <v>25</v>
      </c>
      <c r="C27" s="53">
        <f>'Trial Balance'!E27</f>
        <v>0</v>
      </c>
      <c r="D27" s="53">
        <f>'Trial Balance'!F27</f>
        <v>0</v>
      </c>
      <c r="E27" s="53">
        <f t="shared" si="0"/>
        <v>800</v>
      </c>
      <c r="F27" s="53">
        <f t="shared" si="1"/>
        <v>0</v>
      </c>
      <c r="G27" s="53">
        <f t="shared" si="2"/>
        <v>800</v>
      </c>
      <c r="H27" s="53">
        <f t="shared" si="3"/>
        <v>0</v>
      </c>
      <c r="I27" s="53">
        <f t="shared" si="4"/>
        <v>800</v>
      </c>
      <c r="J27" s="53">
        <f t="shared" si="5"/>
        <v>0</v>
      </c>
      <c r="K27" s="53">
        <f t="shared" si="6"/>
        <v>0</v>
      </c>
      <c r="L27" s="53">
        <f t="shared" si="7"/>
        <v>0</v>
      </c>
    </row>
    <row r="28" spans="1:12" x14ac:dyDescent="0.25">
      <c r="A28" s="19">
        <v>513</v>
      </c>
      <c r="B28" s="18" t="s">
        <v>26</v>
      </c>
      <c r="C28" s="53">
        <f>'Trial Balance'!E28</f>
        <v>0</v>
      </c>
      <c r="D28" s="53">
        <f>'Trial Balance'!F28</f>
        <v>0</v>
      </c>
      <c r="E28" s="53">
        <f t="shared" si="0"/>
        <v>100</v>
      </c>
      <c r="F28" s="53">
        <f t="shared" si="1"/>
        <v>0</v>
      </c>
      <c r="G28" s="53">
        <f t="shared" si="2"/>
        <v>100</v>
      </c>
      <c r="H28" s="53">
        <f t="shared" si="3"/>
        <v>0</v>
      </c>
      <c r="I28" s="53">
        <f t="shared" si="4"/>
        <v>100</v>
      </c>
      <c r="J28" s="53">
        <f t="shared" si="5"/>
        <v>0</v>
      </c>
      <c r="K28" s="53">
        <f t="shared" si="6"/>
        <v>0</v>
      </c>
      <c r="L28" s="53">
        <f t="shared" si="7"/>
        <v>0</v>
      </c>
    </row>
    <row r="29" spans="1:12" x14ac:dyDescent="0.25">
      <c r="A29" s="19">
        <v>514</v>
      </c>
      <c r="B29" s="18" t="s">
        <v>27</v>
      </c>
      <c r="C29" s="53">
        <f>'Trial Balance'!E29</f>
        <v>0</v>
      </c>
      <c r="D29" s="53">
        <f>'Trial Balance'!F29</f>
        <v>0</v>
      </c>
      <c r="E29" s="53">
        <f t="shared" si="0"/>
        <v>100</v>
      </c>
      <c r="F29" s="53">
        <f t="shared" si="1"/>
        <v>0</v>
      </c>
      <c r="G29" s="53">
        <f t="shared" si="2"/>
        <v>100</v>
      </c>
      <c r="H29" s="53">
        <f t="shared" si="3"/>
        <v>0</v>
      </c>
      <c r="I29" s="53">
        <f t="shared" si="4"/>
        <v>100</v>
      </c>
      <c r="J29" s="53">
        <f t="shared" si="5"/>
        <v>0</v>
      </c>
      <c r="K29" s="53">
        <f t="shared" si="6"/>
        <v>0</v>
      </c>
      <c r="L29" s="53">
        <f t="shared" si="7"/>
        <v>0</v>
      </c>
    </row>
    <row r="30" spans="1:12" x14ac:dyDescent="0.25">
      <c r="A30" s="19">
        <v>515</v>
      </c>
      <c r="B30" s="18" t="s">
        <v>28</v>
      </c>
      <c r="C30" s="53">
        <f>'Trial Balance'!E30</f>
        <v>0</v>
      </c>
      <c r="D30" s="53">
        <f>'Trial Balance'!F30</f>
        <v>0</v>
      </c>
      <c r="E30" s="53">
        <f t="shared" si="0"/>
        <v>20</v>
      </c>
      <c r="F30" s="53">
        <f t="shared" si="1"/>
        <v>0</v>
      </c>
      <c r="G30" s="53">
        <f t="shared" si="2"/>
        <v>20</v>
      </c>
      <c r="H30" s="53">
        <f t="shared" si="3"/>
        <v>0</v>
      </c>
      <c r="I30" s="53">
        <f t="shared" si="4"/>
        <v>20</v>
      </c>
      <c r="J30" s="53">
        <f t="shared" si="5"/>
        <v>0</v>
      </c>
      <c r="K30" s="53">
        <f t="shared" si="6"/>
        <v>0</v>
      </c>
      <c r="L30" s="53">
        <f t="shared" si="7"/>
        <v>0</v>
      </c>
    </row>
    <row r="31" spans="1:12" x14ac:dyDescent="0.25">
      <c r="A31" s="19">
        <v>516</v>
      </c>
      <c r="B31" s="18" t="s">
        <v>20</v>
      </c>
      <c r="C31" s="53">
        <f>'Trial Balance'!E31</f>
        <v>0</v>
      </c>
      <c r="D31" s="53">
        <f>'Trial Balance'!F31</f>
        <v>0</v>
      </c>
      <c r="E31" s="53">
        <f t="shared" si="0"/>
        <v>300</v>
      </c>
      <c r="F31" s="53">
        <f t="shared" si="1"/>
        <v>0</v>
      </c>
      <c r="G31" s="53">
        <f t="shared" si="2"/>
        <v>300</v>
      </c>
      <c r="H31" s="53">
        <f t="shared" si="3"/>
        <v>0</v>
      </c>
      <c r="I31" s="53">
        <f t="shared" si="4"/>
        <v>300</v>
      </c>
      <c r="J31" s="53">
        <f t="shared" si="5"/>
        <v>0</v>
      </c>
      <c r="K31" s="53">
        <f t="shared" si="6"/>
        <v>0</v>
      </c>
      <c r="L31" s="53">
        <f t="shared" si="7"/>
        <v>0</v>
      </c>
    </row>
    <row r="32" spans="1:12" x14ac:dyDescent="0.25">
      <c r="A32" s="19">
        <v>517</v>
      </c>
      <c r="B32" s="18" t="s">
        <v>21</v>
      </c>
      <c r="C32" s="53">
        <f>'Trial Balance'!E32</f>
        <v>505</v>
      </c>
      <c r="D32" s="53">
        <f>'Trial Balance'!F32</f>
        <v>0</v>
      </c>
      <c r="E32" s="53">
        <f t="shared" si="0"/>
        <v>0</v>
      </c>
      <c r="F32" s="53">
        <f t="shared" si="1"/>
        <v>0</v>
      </c>
      <c r="G32" s="53">
        <f t="shared" si="2"/>
        <v>505</v>
      </c>
      <c r="H32" s="53">
        <f t="shared" si="3"/>
        <v>0</v>
      </c>
      <c r="I32" s="53">
        <f t="shared" si="4"/>
        <v>505</v>
      </c>
      <c r="J32" s="53">
        <f t="shared" si="5"/>
        <v>0</v>
      </c>
      <c r="K32" s="53">
        <f t="shared" si="6"/>
        <v>0</v>
      </c>
      <c r="L32" s="53">
        <f t="shared" si="7"/>
        <v>0</v>
      </c>
    </row>
    <row r="33" spans="1:12" x14ac:dyDescent="0.25">
      <c r="A33" s="19">
        <v>518</v>
      </c>
      <c r="B33" s="18" t="s">
        <v>22</v>
      </c>
      <c r="C33" s="53">
        <f>'Trial Balance'!E33</f>
        <v>0</v>
      </c>
      <c r="D33" s="53">
        <f>'Trial Balance'!F33</f>
        <v>0</v>
      </c>
      <c r="E33" s="53">
        <f t="shared" si="0"/>
        <v>250</v>
      </c>
      <c r="F33" s="53">
        <f t="shared" si="1"/>
        <v>0</v>
      </c>
      <c r="G33" s="53">
        <f t="shared" si="2"/>
        <v>250</v>
      </c>
      <c r="H33" s="53">
        <f t="shared" si="3"/>
        <v>0</v>
      </c>
      <c r="I33" s="53">
        <f t="shared" si="4"/>
        <v>250</v>
      </c>
      <c r="J33" s="53">
        <f t="shared" si="5"/>
        <v>0</v>
      </c>
      <c r="K33" s="53">
        <f t="shared" si="6"/>
        <v>0</v>
      </c>
      <c r="L33" s="53">
        <f t="shared" si="7"/>
        <v>0</v>
      </c>
    </row>
    <row r="34" spans="1:12" x14ac:dyDescent="0.25">
      <c r="A34" s="19">
        <v>611</v>
      </c>
      <c r="B34" s="18" t="s">
        <v>23</v>
      </c>
      <c r="C34" s="53">
        <f>'Trial Balance'!E34</f>
        <v>0</v>
      </c>
      <c r="D34" s="53">
        <f>'Trial Balance'!F34</f>
        <v>0</v>
      </c>
      <c r="E34" s="53">
        <f t="shared" si="0"/>
        <v>0</v>
      </c>
      <c r="F34" s="53">
        <f t="shared" si="1"/>
        <v>0</v>
      </c>
      <c r="G34" s="53">
        <f t="shared" si="2"/>
        <v>0</v>
      </c>
      <c r="H34" s="53">
        <f t="shared" si="3"/>
        <v>0</v>
      </c>
      <c r="I34" s="53">
        <f t="shared" si="4"/>
        <v>0</v>
      </c>
      <c r="J34" s="53">
        <f t="shared" si="5"/>
        <v>0</v>
      </c>
      <c r="K34" s="53">
        <f t="shared" si="6"/>
        <v>0</v>
      </c>
      <c r="L34" s="53">
        <f t="shared" si="7"/>
        <v>0</v>
      </c>
    </row>
    <row r="35" spans="1:12" x14ac:dyDescent="0.25">
      <c r="A35" s="81" t="s">
        <v>65</v>
      </c>
      <c r="B35" s="81"/>
      <c r="C35" s="52">
        <f t="shared" ref="C35:L35" si="8">SUM(C8:C34)</f>
        <v>142980</v>
      </c>
      <c r="D35" s="52">
        <f t="shared" si="8"/>
        <v>142980</v>
      </c>
      <c r="E35" s="52">
        <f t="shared" si="8"/>
        <v>1870</v>
      </c>
      <c r="F35" s="52">
        <f t="shared" si="8"/>
        <v>1870</v>
      </c>
      <c r="G35" s="52">
        <f t="shared" si="8"/>
        <v>143650</v>
      </c>
      <c r="H35" s="52">
        <f t="shared" si="8"/>
        <v>143650</v>
      </c>
      <c r="I35" s="52">
        <f t="shared" si="8"/>
        <v>2375</v>
      </c>
      <c r="J35" s="52">
        <f t="shared" si="8"/>
        <v>23895</v>
      </c>
      <c r="K35" s="52">
        <f t="shared" si="8"/>
        <v>141275</v>
      </c>
      <c r="L35" s="52">
        <f t="shared" si="8"/>
        <v>119755</v>
      </c>
    </row>
    <row r="36" spans="1:12" x14ac:dyDescent="0.25">
      <c r="A36" s="82" t="str">
        <f>IF(I35&lt;J35,"Laba","Rugi")</f>
        <v>Laba</v>
      </c>
      <c r="B36" s="82"/>
      <c r="C36" s="82"/>
      <c r="D36" s="82"/>
      <c r="E36" s="82"/>
      <c r="F36" s="82"/>
      <c r="G36" s="82"/>
      <c r="H36" s="82"/>
      <c r="I36" s="52">
        <f>(J35-I35)</f>
        <v>21520</v>
      </c>
      <c r="J36" s="52"/>
      <c r="K36" s="52"/>
      <c r="L36" s="52">
        <f>(K35-L35)</f>
        <v>21520</v>
      </c>
    </row>
  </sheetData>
  <mergeCells count="10">
    <mergeCell ref="A35:B35"/>
    <mergeCell ref="A36:H36"/>
    <mergeCell ref="A1:L5"/>
    <mergeCell ref="A6:A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topLeftCell="A49" workbookViewId="0">
      <selection activeCell="N55" sqref="N55"/>
    </sheetView>
  </sheetViews>
  <sheetFormatPr defaultRowHeight="15" x14ac:dyDescent="0.25"/>
  <cols>
    <col min="2" max="2" width="29" bestFit="1" customWidth="1"/>
    <col min="3" max="3" width="16.5703125" customWidth="1"/>
    <col min="4" max="4" width="14" bestFit="1" customWidth="1"/>
    <col min="5" max="5" width="12.85546875" customWidth="1"/>
    <col min="6" max="6" width="15.28515625" customWidth="1"/>
    <col min="9" max="9" width="12.7109375" customWidth="1"/>
    <col min="10" max="10" width="15.5703125" customWidth="1"/>
    <col min="11" max="11" width="18.5703125" customWidth="1"/>
  </cols>
  <sheetData>
    <row r="1" spans="1:12" ht="15" customHeight="1" x14ac:dyDescent="0.25">
      <c r="A1" s="95" t="s">
        <v>143</v>
      </c>
      <c r="B1" s="95"/>
      <c r="C1" s="95"/>
      <c r="D1" s="95"/>
      <c r="E1" s="33"/>
      <c r="F1" s="33"/>
      <c r="G1" s="33"/>
      <c r="H1" s="33"/>
      <c r="I1" s="33"/>
      <c r="J1" s="33"/>
      <c r="K1" s="33"/>
      <c r="L1" s="33"/>
    </row>
    <row r="2" spans="1:12" x14ac:dyDescent="0.25">
      <c r="A2" s="95"/>
      <c r="B2" s="95"/>
      <c r="C2" s="95"/>
      <c r="D2" s="95"/>
      <c r="E2" s="33"/>
      <c r="F2" s="33"/>
      <c r="G2" s="33"/>
      <c r="H2" s="33"/>
      <c r="I2" s="33"/>
      <c r="J2" s="33"/>
      <c r="K2" s="33"/>
      <c r="L2" s="33"/>
    </row>
    <row r="3" spans="1:12" x14ac:dyDescent="0.25">
      <c r="A3" s="95"/>
      <c r="B3" s="95"/>
      <c r="C3" s="95"/>
      <c r="D3" s="95"/>
      <c r="E3" s="33"/>
      <c r="F3" s="33"/>
      <c r="G3" s="33"/>
      <c r="H3" s="33"/>
      <c r="I3" s="33"/>
      <c r="J3" s="33"/>
      <c r="K3" s="33"/>
      <c r="L3" s="33"/>
    </row>
    <row r="4" spans="1:12" x14ac:dyDescent="0.25">
      <c r="A4" s="95"/>
      <c r="B4" s="95"/>
      <c r="C4" s="95"/>
      <c r="D4" s="95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95"/>
      <c r="B5" s="95"/>
      <c r="C5" s="95"/>
      <c r="D5" s="95"/>
      <c r="E5" s="33"/>
      <c r="F5" s="33"/>
      <c r="G5" s="33"/>
      <c r="H5" s="33"/>
      <c r="I5" s="33"/>
      <c r="J5" s="33"/>
      <c r="K5" s="33"/>
      <c r="L5" s="33"/>
    </row>
    <row r="6" spans="1:12" x14ac:dyDescent="0.25">
      <c r="A6" s="95"/>
      <c r="B6" s="95"/>
      <c r="C6" s="95"/>
      <c r="D6" s="95"/>
    </row>
    <row r="7" spans="1:12" x14ac:dyDescent="0.25">
      <c r="A7" s="34" t="s">
        <v>67</v>
      </c>
      <c r="B7" s="35"/>
      <c r="C7" s="35"/>
      <c r="D7" s="36"/>
    </row>
    <row r="8" spans="1:12" x14ac:dyDescent="0.25">
      <c r="A8" s="37">
        <f>Worksheet!A24</f>
        <v>411</v>
      </c>
      <c r="B8" s="38" t="str">
        <f>Worksheet!B24</f>
        <v>Pendapatan Bengkel</v>
      </c>
      <c r="C8" s="39">
        <f>Worksheet!D24</f>
        <v>23895</v>
      </c>
      <c r="D8" s="40"/>
    </row>
    <row r="9" spans="1:12" x14ac:dyDescent="0.25">
      <c r="A9" s="37">
        <f>Worksheet!A25</f>
        <v>421</v>
      </c>
      <c r="B9" s="38" t="str">
        <f>Worksheet!B25</f>
        <v>Pendapatan Lain-lain</v>
      </c>
      <c r="C9" s="41">
        <f>Worksheet!D25</f>
        <v>0</v>
      </c>
      <c r="D9" s="40"/>
    </row>
    <row r="10" spans="1:12" x14ac:dyDescent="0.25">
      <c r="A10" s="37"/>
      <c r="B10" s="38" t="s">
        <v>68</v>
      </c>
      <c r="C10" s="38"/>
      <c r="D10" s="42">
        <f>SUM(C8+C9)</f>
        <v>23895</v>
      </c>
    </row>
    <row r="11" spans="1:12" x14ac:dyDescent="0.25">
      <c r="A11" s="37"/>
      <c r="B11" s="38"/>
      <c r="C11" s="38"/>
      <c r="D11" s="40"/>
    </row>
    <row r="12" spans="1:12" x14ac:dyDescent="0.25">
      <c r="A12" s="37" t="s">
        <v>69</v>
      </c>
      <c r="B12" s="38"/>
      <c r="C12" s="38"/>
      <c r="D12" s="40"/>
    </row>
    <row r="13" spans="1:12" x14ac:dyDescent="0.25">
      <c r="A13" s="37">
        <f>Worksheet!A26</f>
        <v>511</v>
      </c>
      <c r="B13" s="38" t="str">
        <f>Worksheet!B26</f>
        <v>Beban Asuransi</v>
      </c>
      <c r="C13" s="39">
        <f>Worksheet!E26</f>
        <v>300</v>
      </c>
      <c r="D13" s="40"/>
    </row>
    <row r="14" spans="1:12" x14ac:dyDescent="0.25">
      <c r="A14" s="37">
        <f>Worksheet!A27</f>
        <v>512</v>
      </c>
      <c r="B14" s="38" t="str">
        <f>Worksheet!B27</f>
        <v>Beban Perlengkapan Bengkel</v>
      </c>
      <c r="C14" s="39">
        <f>Worksheet!E27</f>
        <v>800</v>
      </c>
      <c r="D14" s="40"/>
    </row>
    <row r="15" spans="1:12" x14ac:dyDescent="0.25">
      <c r="A15" s="37">
        <f>Worksheet!A28</f>
        <v>513</v>
      </c>
      <c r="B15" s="38" t="str">
        <f>Worksheet!B28</f>
        <v>Beban Perlengkapan Kantor</v>
      </c>
      <c r="C15" s="39">
        <f>Worksheet!E28</f>
        <v>100</v>
      </c>
      <c r="D15" s="40"/>
    </row>
    <row r="16" spans="1:12" x14ac:dyDescent="0.25">
      <c r="A16" s="37">
        <f>Worksheet!A29</f>
        <v>514</v>
      </c>
      <c r="B16" s="38" t="str">
        <f>Worksheet!B29</f>
        <v>Beban Peny. Peralatan Bengkel</v>
      </c>
      <c r="C16" s="39">
        <f>Worksheet!E29</f>
        <v>100</v>
      </c>
      <c r="D16" s="40"/>
    </row>
    <row r="17" spans="1:4" x14ac:dyDescent="0.25">
      <c r="A17" s="37">
        <f>Worksheet!A30</f>
        <v>515</v>
      </c>
      <c r="B17" s="38" t="str">
        <f>Worksheet!B30</f>
        <v>Beban Peny. Peralatan Kantor</v>
      </c>
      <c r="C17" s="39">
        <f>Worksheet!E30</f>
        <v>20</v>
      </c>
      <c r="D17" s="40"/>
    </row>
    <row r="18" spans="1:4" x14ac:dyDescent="0.25">
      <c r="A18" s="37">
        <f>Worksheet!A31</f>
        <v>516</v>
      </c>
      <c r="B18" s="38" t="str">
        <f>Worksheet!B31</f>
        <v>Beban Peny. Gedung</v>
      </c>
      <c r="C18" s="39">
        <f>Worksheet!E31</f>
        <v>300</v>
      </c>
      <c r="D18" s="40"/>
    </row>
    <row r="19" spans="1:4" x14ac:dyDescent="0.25">
      <c r="A19" s="37">
        <f>Worksheet!A32</f>
        <v>517</v>
      </c>
      <c r="B19" s="38" t="str">
        <f>Worksheet!B32</f>
        <v>Beban Utilitas</v>
      </c>
      <c r="C19" s="39">
        <f>Worksheet!C32</f>
        <v>505</v>
      </c>
      <c r="D19" s="40"/>
    </row>
    <row r="20" spans="1:4" x14ac:dyDescent="0.25">
      <c r="A20" s="37">
        <f>Worksheet!A33</f>
        <v>518</v>
      </c>
      <c r="B20" s="38" t="str">
        <f>Worksheet!B33</f>
        <v>Beban Gaji</v>
      </c>
      <c r="C20" s="43">
        <f>Worksheet!E33</f>
        <v>250</v>
      </c>
      <c r="D20" s="40"/>
    </row>
    <row r="21" spans="1:4" x14ac:dyDescent="0.25">
      <c r="A21" s="37"/>
      <c r="B21" s="38" t="s">
        <v>70</v>
      </c>
      <c r="C21" s="38"/>
      <c r="D21" s="44">
        <f>SUM(C13:C20)</f>
        <v>2375</v>
      </c>
    </row>
    <row r="22" spans="1:4" x14ac:dyDescent="0.25">
      <c r="A22" s="45"/>
      <c r="B22" s="41"/>
      <c r="C22" s="41"/>
      <c r="D22" s="46"/>
    </row>
    <row r="23" spans="1:4" x14ac:dyDescent="0.25">
      <c r="A23" s="49" t="s">
        <v>66</v>
      </c>
      <c r="B23" s="49"/>
      <c r="C23" s="49"/>
      <c r="D23" s="50">
        <f>SUM(D10-D21)</f>
        <v>21520</v>
      </c>
    </row>
    <row r="25" spans="1:4" x14ac:dyDescent="0.25">
      <c r="A25" s="95" t="s">
        <v>144</v>
      </c>
      <c r="B25" s="95"/>
      <c r="C25" s="95"/>
      <c r="D25" s="95"/>
    </row>
    <row r="26" spans="1:4" x14ac:dyDescent="0.25">
      <c r="A26" s="95"/>
      <c r="B26" s="95"/>
      <c r="C26" s="95"/>
      <c r="D26" s="95"/>
    </row>
    <row r="27" spans="1:4" x14ac:dyDescent="0.25">
      <c r="A27" s="95"/>
      <c r="B27" s="95"/>
      <c r="C27" s="95"/>
      <c r="D27" s="95"/>
    </row>
    <row r="28" spans="1:4" x14ac:dyDescent="0.25">
      <c r="A28" s="95"/>
      <c r="B28" s="95"/>
      <c r="C28" s="95"/>
      <c r="D28" s="95"/>
    </row>
    <row r="29" spans="1:4" x14ac:dyDescent="0.25">
      <c r="A29" s="95"/>
      <c r="B29" s="95"/>
      <c r="C29" s="95"/>
      <c r="D29" s="95"/>
    </row>
    <row r="30" spans="1:4" x14ac:dyDescent="0.25">
      <c r="A30" s="95"/>
      <c r="B30" s="95"/>
      <c r="C30" s="95"/>
      <c r="D30" s="95"/>
    </row>
    <row r="31" spans="1:4" x14ac:dyDescent="0.25">
      <c r="A31" s="47">
        <f>Worksheet!A22</f>
        <v>311</v>
      </c>
      <c r="B31" s="47" t="s">
        <v>72</v>
      </c>
      <c r="C31" s="48"/>
      <c r="D31" s="48">
        <f>Worksheet!D22</f>
        <v>85670</v>
      </c>
    </row>
    <row r="32" spans="1:4" x14ac:dyDescent="0.25">
      <c r="A32" s="47"/>
      <c r="B32" s="47"/>
      <c r="C32" s="48"/>
      <c r="D32" s="48"/>
    </row>
    <row r="33" spans="1:11" x14ac:dyDescent="0.25">
      <c r="A33" s="47"/>
      <c r="B33" s="47" t="str">
        <f>A23</f>
        <v>Laba</v>
      </c>
      <c r="C33" s="48">
        <f>D23</f>
        <v>21520</v>
      </c>
      <c r="D33" s="48"/>
    </row>
    <row r="34" spans="1:11" x14ac:dyDescent="0.25">
      <c r="A34" s="47">
        <f>Worksheet!A23</f>
        <v>312</v>
      </c>
      <c r="B34" s="47" t="str">
        <f>Worksheet!B23</f>
        <v>Prive</v>
      </c>
      <c r="C34" s="43">
        <f>Worksheet!C23</f>
        <v>2000</v>
      </c>
      <c r="D34" s="48"/>
    </row>
    <row r="35" spans="1:11" x14ac:dyDescent="0.25">
      <c r="A35" s="47"/>
      <c r="B35" s="47" t="s">
        <v>71</v>
      </c>
      <c r="C35" s="48"/>
      <c r="D35" s="43">
        <f>(C33-C34)</f>
        <v>19520</v>
      </c>
    </row>
    <row r="36" spans="1:11" x14ac:dyDescent="0.25">
      <c r="A36" s="47"/>
      <c r="B36" s="47"/>
      <c r="C36" s="47"/>
      <c r="D36" s="47"/>
    </row>
    <row r="37" spans="1:11" x14ac:dyDescent="0.25">
      <c r="A37" s="49">
        <v>311</v>
      </c>
      <c r="B37" s="49" t="s">
        <v>160</v>
      </c>
      <c r="C37" s="49"/>
      <c r="D37" s="50">
        <f>SUM(D31:D35)</f>
        <v>105190</v>
      </c>
    </row>
    <row r="38" spans="1:11" ht="15.75" thickBot="1" x14ac:dyDescent="0.3"/>
    <row r="39" spans="1:11" x14ac:dyDescent="0.25">
      <c r="A39" s="96" t="s">
        <v>145</v>
      </c>
      <c r="B39" s="97"/>
      <c r="C39" s="97"/>
      <c r="D39" s="97"/>
      <c r="E39" s="97"/>
      <c r="F39" s="97"/>
      <c r="G39" s="97"/>
      <c r="H39" s="97"/>
      <c r="I39" s="97"/>
      <c r="J39" s="97"/>
      <c r="K39" s="98"/>
    </row>
    <row r="40" spans="1:11" x14ac:dyDescent="0.25">
      <c r="A40" s="99" t="s">
        <v>146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1"/>
    </row>
    <row r="41" spans="1:11" x14ac:dyDescent="0.25">
      <c r="A41" s="102">
        <v>43525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1:11" x14ac:dyDescent="0.25">
      <c r="A42" s="99" t="s">
        <v>147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1"/>
    </row>
    <row r="43" spans="1:11" x14ac:dyDescent="0.25">
      <c r="A43" s="105"/>
      <c r="B43" s="106"/>
      <c r="C43" s="106"/>
      <c r="D43" s="106"/>
      <c r="E43" s="107"/>
      <c r="F43" s="107"/>
      <c r="G43" s="107"/>
      <c r="H43" s="107"/>
      <c r="I43" s="107"/>
      <c r="J43" s="107"/>
      <c r="K43" s="108"/>
    </row>
    <row r="44" spans="1:11" ht="15.75" thickBot="1" x14ac:dyDescent="0.3">
      <c r="A44" s="99" t="s">
        <v>148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x14ac:dyDescent="0.25">
      <c r="A45" s="123" t="s">
        <v>149</v>
      </c>
      <c r="B45" s="124"/>
      <c r="C45" s="125"/>
      <c r="D45" s="125"/>
      <c r="E45" s="125"/>
      <c r="F45" s="126"/>
      <c r="G45" s="128" t="s">
        <v>154</v>
      </c>
      <c r="H45" s="129"/>
      <c r="I45" s="129"/>
      <c r="J45" s="130"/>
      <c r="K45" s="126"/>
    </row>
    <row r="46" spans="1:11" x14ac:dyDescent="0.25">
      <c r="A46" s="114">
        <v>111</v>
      </c>
      <c r="B46" s="111" t="s">
        <v>0</v>
      </c>
      <c r="C46" s="111"/>
      <c r="D46" s="111"/>
      <c r="E46" s="115">
        <f>Worksheet!K8</f>
        <v>25765</v>
      </c>
      <c r="F46" s="113"/>
      <c r="G46" s="114">
        <f>Worksheet!A20</f>
        <v>211</v>
      </c>
      <c r="H46" s="111" t="str">
        <f>Worksheet!B20</f>
        <v>Utang Usaha</v>
      </c>
      <c r="I46" s="111"/>
      <c r="J46" s="115">
        <f>Worksheet!L20</f>
        <v>30525</v>
      </c>
      <c r="K46" s="113"/>
    </row>
    <row r="47" spans="1:11" x14ac:dyDescent="0.25">
      <c r="A47" s="114">
        <v>112</v>
      </c>
      <c r="B47" s="111" t="s">
        <v>1</v>
      </c>
      <c r="C47" s="111"/>
      <c r="D47" s="111"/>
      <c r="E47" s="115">
        <f>Worksheet!K9</f>
        <v>2025</v>
      </c>
      <c r="F47" s="113"/>
      <c r="G47" s="114">
        <f>Worksheet!A21</f>
        <v>212</v>
      </c>
      <c r="H47" s="111" t="str">
        <f>Worksheet!B21</f>
        <v>Hutang Gaji</v>
      </c>
      <c r="I47" s="111"/>
      <c r="J47" s="115">
        <f>Worksheet!L21</f>
        <v>250</v>
      </c>
      <c r="K47" s="113"/>
    </row>
    <row r="48" spans="1:11" x14ac:dyDescent="0.25">
      <c r="A48" s="114">
        <v>113</v>
      </c>
      <c r="B48" s="111" t="s">
        <v>7</v>
      </c>
      <c r="C48" s="111"/>
      <c r="D48" s="111"/>
      <c r="E48" s="115">
        <f>Worksheet!K10</f>
        <v>1000</v>
      </c>
      <c r="F48" s="113"/>
      <c r="G48" s="114"/>
      <c r="H48" s="112" t="s">
        <v>155</v>
      </c>
      <c r="I48" s="112"/>
      <c r="J48" s="112"/>
      <c r="K48" s="116">
        <f>SUM(J46:J47)</f>
        <v>30775</v>
      </c>
    </row>
    <row r="49" spans="1:12" x14ac:dyDescent="0.25">
      <c r="A49" s="114">
        <v>114</v>
      </c>
      <c r="B49" s="111" t="s">
        <v>8</v>
      </c>
      <c r="C49" s="111"/>
      <c r="D49" s="111"/>
      <c r="E49" s="115">
        <f>Worksheet!K11</f>
        <v>26925</v>
      </c>
      <c r="F49" s="113"/>
      <c r="G49" s="114"/>
      <c r="H49" s="111"/>
      <c r="I49" s="111"/>
      <c r="J49" s="111"/>
      <c r="K49" s="113"/>
    </row>
    <row r="50" spans="1:12" x14ac:dyDescent="0.25">
      <c r="A50" s="114">
        <v>115</v>
      </c>
      <c r="B50" s="111" t="s">
        <v>9</v>
      </c>
      <c r="C50" s="111"/>
      <c r="D50" s="111"/>
      <c r="E50" s="115">
        <f>Worksheet!K12</f>
        <v>2200</v>
      </c>
      <c r="F50" s="113"/>
      <c r="G50" s="131" t="s">
        <v>156</v>
      </c>
      <c r="H50" s="112"/>
      <c r="I50" s="112"/>
      <c r="J50" s="111"/>
      <c r="K50" s="113"/>
    </row>
    <row r="51" spans="1:12" x14ac:dyDescent="0.25">
      <c r="A51" s="114"/>
      <c r="B51" s="112" t="s">
        <v>151</v>
      </c>
      <c r="C51" s="112"/>
      <c r="D51" s="111"/>
      <c r="E51" s="111"/>
      <c r="F51" s="116">
        <f>SUM(E46:E50)</f>
        <v>57915</v>
      </c>
      <c r="G51" s="131" t="s">
        <v>157</v>
      </c>
      <c r="H51" s="112"/>
      <c r="I51" s="111"/>
      <c r="J51" s="111"/>
      <c r="K51" s="113"/>
    </row>
    <row r="52" spans="1:12" x14ac:dyDescent="0.25">
      <c r="A52" s="109" t="s">
        <v>150</v>
      </c>
      <c r="B52" s="110"/>
      <c r="C52" s="111"/>
      <c r="D52" s="111"/>
      <c r="E52" s="111"/>
      <c r="F52" s="113"/>
      <c r="G52" s="114">
        <f>Worksheet!A22</f>
        <v>311</v>
      </c>
      <c r="H52" s="117" t="str">
        <f t="shared" ref="H52:I52" si="0">$B$37</f>
        <v>Modal Tn Naren (31-Mar-2019)</v>
      </c>
      <c r="I52" s="117"/>
      <c r="J52" s="111"/>
      <c r="K52" s="118">
        <f>$D$37</f>
        <v>105190</v>
      </c>
    </row>
    <row r="53" spans="1:12" x14ac:dyDescent="0.25">
      <c r="A53" s="114">
        <v>121</v>
      </c>
      <c r="B53" s="111" t="s">
        <v>10</v>
      </c>
      <c r="C53" s="111"/>
      <c r="D53" s="115">
        <f>Worksheet!$K$13</f>
        <v>27800</v>
      </c>
      <c r="E53" s="111"/>
      <c r="F53" s="113"/>
      <c r="G53" s="114"/>
      <c r="H53" s="111"/>
      <c r="I53" s="111"/>
      <c r="J53" s="111"/>
      <c r="K53" s="113"/>
    </row>
    <row r="54" spans="1:12" x14ac:dyDescent="0.25">
      <c r="A54" s="114">
        <v>1211</v>
      </c>
      <c r="B54" s="111" t="s">
        <v>11</v>
      </c>
      <c r="C54" s="111"/>
      <c r="D54" s="115">
        <f>Worksheet!$L$14</f>
        <v>1490</v>
      </c>
      <c r="E54" s="111"/>
      <c r="F54" s="113"/>
      <c r="G54" s="114"/>
      <c r="H54" s="111"/>
      <c r="I54" s="111"/>
      <c r="J54" s="111"/>
      <c r="K54" s="113"/>
    </row>
    <row r="55" spans="1:12" x14ac:dyDescent="0.25">
      <c r="A55" s="114"/>
      <c r="B55" s="111"/>
      <c r="C55" s="111"/>
      <c r="D55" s="111"/>
      <c r="E55" s="115">
        <f>D53-D54</f>
        <v>26310</v>
      </c>
      <c r="F55" s="113"/>
      <c r="G55" s="114"/>
      <c r="H55" s="111"/>
      <c r="I55" s="111"/>
      <c r="J55" s="111"/>
      <c r="K55" s="113"/>
    </row>
    <row r="56" spans="1:12" x14ac:dyDescent="0.25">
      <c r="A56" s="114">
        <f>Worksheet!A15</f>
        <v>122</v>
      </c>
      <c r="B56" s="111" t="str">
        <f>Worksheet!B15</f>
        <v>Peralatan Kantor</v>
      </c>
      <c r="C56" s="111"/>
      <c r="D56" s="115">
        <f>Worksheet!$K$15</f>
        <v>3560</v>
      </c>
      <c r="E56" s="111"/>
      <c r="F56" s="113"/>
      <c r="G56" s="114"/>
      <c r="H56" s="111"/>
      <c r="I56" s="111"/>
      <c r="J56" s="111"/>
      <c r="K56" s="113"/>
      <c r="L56" t="s">
        <v>34</v>
      </c>
    </row>
    <row r="57" spans="1:12" x14ac:dyDescent="0.25">
      <c r="A57" s="114">
        <f>Worksheet!A16</f>
        <v>1221</v>
      </c>
      <c r="B57" s="111" t="str">
        <f>Worksheet!B16</f>
        <v>Akum. Peny. Peralatan Kantor</v>
      </c>
      <c r="C57" s="111"/>
      <c r="D57" s="115">
        <f>Worksheet!$L$16</f>
        <v>520</v>
      </c>
      <c r="E57" s="111"/>
      <c r="F57" s="113"/>
      <c r="G57" s="114"/>
      <c r="H57" s="111"/>
      <c r="I57" s="111"/>
      <c r="J57" s="111"/>
      <c r="K57" s="113"/>
    </row>
    <row r="58" spans="1:12" x14ac:dyDescent="0.25">
      <c r="A58" s="114"/>
      <c r="B58" s="111"/>
      <c r="C58" s="111"/>
      <c r="D58" s="111"/>
      <c r="E58" s="115">
        <f>D56-D57</f>
        <v>3040</v>
      </c>
      <c r="F58" s="113"/>
      <c r="G58" s="114"/>
      <c r="H58" s="111"/>
      <c r="I58" s="111"/>
      <c r="J58" s="111"/>
      <c r="K58" s="113"/>
    </row>
    <row r="59" spans="1:12" x14ac:dyDescent="0.25">
      <c r="A59" s="114">
        <f>Worksheet!A17</f>
        <v>123</v>
      </c>
      <c r="B59" s="111" t="str">
        <f>Worksheet!B17</f>
        <v>Gedung</v>
      </c>
      <c r="C59" s="111"/>
      <c r="D59" s="115">
        <f>Worksheet!$K$17</f>
        <v>20000</v>
      </c>
      <c r="E59" s="111"/>
      <c r="F59" s="113"/>
      <c r="G59" s="114"/>
      <c r="H59" s="111"/>
      <c r="I59" s="111"/>
      <c r="J59" s="111"/>
      <c r="K59" s="113"/>
    </row>
    <row r="60" spans="1:12" x14ac:dyDescent="0.25">
      <c r="A60" s="114">
        <f>Worksheet!A18</f>
        <v>1231</v>
      </c>
      <c r="B60" s="111" t="str">
        <f>Worksheet!B18</f>
        <v>Akum. Peny. Gedung</v>
      </c>
      <c r="C60" s="111"/>
      <c r="D60" s="115">
        <f>Worksheet!$L$18</f>
        <v>1300</v>
      </c>
      <c r="E60" s="111"/>
      <c r="F60" s="113"/>
      <c r="G60" s="114"/>
      <c r="H60" s="111"/>
      <c r="I60" s="111"/>
      <c r="J60" s="111"/>
      <c r="K60" s="113"/>
    </row>
    <row r="61" spans="1:12" x14ac:dyDescent="0.25">
      <c r="A61" s="114"/>
      <c r="B61" s="111"/>
      <c r="C61" s="111"/>
      <c r="D61" s="111"/>
      <c r="E61" s="115">
        <f>D59-D60</f>
        <v>18700</v>
      </c>
      <c r="F61" s="113"/>
      <c r="G61" s="114"/>
      <c r="H61" s="111"/>
      <c r="I61" s="111"/>
      <c r="J61" s="111"/>
      <c r="K61" s="113"/>
    </row>
    <row r="62" spans="1:12" x14ac:dyDescent="0.25">
      <c r="A62" s="114">
        <f>Worksheet!A19</f>
        <v>124</v>
      </c>
      <c r="B62" s="111" t="str">
        <f>Worksheet!B19</f>
        <v>Tanah</v>
      </c>
      <c r="C62" s="111"/>
      <c r="D62" s="111"/>
      <c r="E62" s="115">
        <f>Worksheet!$K$19</f>
        <v>30000</v>
      </c>
      <c r="F62" s="113"/>
      <c r="G62" s="114"/>
      <c r="H62" s="111"/>
      <c r="I62" s="111"/>
      <c r="J62" s="111"/>
      <c r="K62" s="113"/>
    </row>
    <row r="63" spans="1:12" x14ac:dyDescent="0.25">
      <c r="A63" s="114"/>
      <c r="B63" s="112" t="s">
        <v>152</v>
      </c>
      <c r="C63" s="112"/>
      <c r="D63" s="111"/>
      <c r="E63" s="111"/>
      <c r="F63" s="116">
        <f>SUM(E55:E62)</f>
        <v>78050</v>
      </c>
      <c r="G63" s="114"/>
      <c r="H63" s="111"/>
      <c r="I63" s="111"/>
      <c r="J63" s="111"/>
      <c r="K63" s="113"/>
    </row>
    <row r="64" spans="1:12" ht="15.75" thickBot="1" x14ac:dyDescent="0.3">
      <c r="A64" s="119" t="s">
        <v>153</v>
      </c>
      <c r="B64" s="120"/>
      <c r="C64" s="120"/>
      <c r="D64" s="121"/>
      <c r="E64" s="121"/>
      <c r="F64" s="127">
        <f>SUM(F51:F63)</f>
        <v>135965</v>
      </c>
      <c r="G64" s="119" t="s">
        <v>158</v>
      </c>
      <c r="H64" s="120"/>
      <c r="I64" s="120"/>
      <c r="J64" s="120"/>
      <c r="K64" s="122">
        <f>SUM(K48:K52)</f>
        <v>135965</v>
      </c>
    </row>
  </sheetData>
  <mergeCells count="17">
    <mergeCell ref="A64:C64"/>
    <mergeCell ref="A39:K39"/>
    <mergeCell ref="A40:K40"/>
    <mergeCell ref="A41:K41"/>
    <mergeCell ref="A42:K42"/>
    <mergeCell ref="A44:K44"/>
    <mergeCell ref="A45:B45"/>
    <mergeCell ref="A52:B52"/>
    <mergeCell ref="G45:I45"/>
    <mergeCell ref="H48:J48"/>
    <mergeCell ref="G50:I50"/>
    <mergeCell ref="G51:H51"/>
    <mergeCell ref="G64:J64"/>
    <mergeCell ref="B63:C63"/>
    <mergeCell ref="B51:C51"/>
    <mergeCell ref="A1:D6"/>
    <mergeCell ref="A25:D3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Account</vt:lpstr>
      <vt:lpstr>general account</vt:lpstr>
      <vt:lpstr>Ledger</vt:lpstr>
      <vt:lpstr>Trial Balance</vt:lpstr>
      <vt:lpstr>Adjusting Entries</vt:lpstr>
      <vt:lpstr>Worksheet</vt:lpstr>
      <vt:lpstr>Financial Statement</vt:lpstr>
      <vt:lpstr>akun</vt:lpstr>
      <vt:lpstr>Akun_Adjusting</vt:lpstr>
      <vt:lpstr>Akun_Ledger</vt:lpstr>
      <vt:lpstr>Debet_Adjusting</vt:lpstr>
      <vt:lpstr>Debet_Ledger</vt:lpstr>
      <vt:lpstr>Kredit_Adjusting</vt:lpstr>
      <vt:lpstr>Kredit_Ledger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2020-10-27T01:13:08Z</dcterms:created>
  <dcterms:modified xsi:type="dcterms:W3CDTF">2021-07-02T08:04:36Z</dcterms:modified>
</cp:coreProperties>
</file>